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NDA AISYAH\DINKES BUNDA\BTT 2021\"/>
    </mc:Choice>
  </mc:AlternateContent>
  <xr:revisionPtr revIDLastSave="0" documentId="13_ncr:1_{14BB8FF7-DE89-438D-BEC3-0A20CCE19411}" xr6:coauthVersionLast="47" xr6:coauthVersionMax="47" xr10:uidLastSave="{00000000-0000-0000-0000-000000000000}"/>
  <bookViews>
    <workbookView xWindow="-110" yWindow="-110" windowWidth="19420" windowHeight="10420" firstSheet="1" activeTab="4" xr2:uid="{EF44355D-4950-48D4-81A7-E3A053739521}"/>
  </bookViews>
  <sheets>
    <sheet name="VAKSINASI  MASAL (2)" sheetId="6" r:id="rId1"/>
    <sheet name="per bulan" sheetId="7" r:id="rId2"/>
    <sheet name="RKB PENYESUAIAN" sheetId="8" r:id="rId3"/>
    <sheet name="BTT 2 " sheetId="10" r:id="rId4"/>
    <sheet name="rencana pencairan BTT2" sheetId="12" r:id="rId5"/>
  </sheets>
  <definedNames>
    <definedName name="_xlnm.Print_Titles" localSheetId="4">'rencana pencairan BTT2'!$4:$5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2" l="1"/>
  <c r="N39" i="12"/>
  <c r="O39" i="12"/>
  <c r="L39" i="12"/>
  <c r="O34" i="12"/>
  <c r="N34" i="12"/>
  <c r="M34" i="12"/>
  <c r="L34" i="12"/>
  <c r="O33" i="12"/>
  <c r="N33" i="12"/>
  <c r="M33" i="12"/>
  <c r="L33" i="12"/>
  <c r="O32" i="12"/>
  <c r="N32" i="12"/>
  <c r="M32" i="12"/>
  <c r="L32" i="12"/>
  <c r="O31" i="12"/>
  <c r="N31" i="12"/>
  <c r="M31" i="12"/>
  <c r="L31" i="12"/>
  <c r="J37" i="12"/>
  <c r="K36" i="12" s="1"/>
  <c r="J37" i="10"/>
  <c r="O29" i="12"/>
  <c r="N29" i="12"/>
  <c r="M29" i="12"/>
  <c r="L29" i="12"/>
  <c r="O18" i="12"/>
  <c r="N18" i="12"/>
  <c r="M18" i="12"/>
  <c r="O17" i="12"/>
  <c r="N17" i="12"/>
  <c r="M17" i="12"/>
  <c r="O16" i="12"/>
  <c r="N16" i="12"/>
  <c r="M16" i="12"/>
  <c r="L18" i="12"/>
  <c r="L17" i="12"/>
  <c r="L16" i="12"/>
  <c r="J34" i="12"/>
  <c r="J33" i="12"/>
  <c r="J32" i="12"/>
  <c r="J31" i="12"/>
  <c r="J30" i="12"/>
  <c r="J29" i="12"/>
  <c r="J28" i="12"/>
  <c r="J27" i="12"/>
  <c r="J26" i="12"/>
  <c r="J25" i="12"/>
  <c r="J24" i="12"/>
  <c r="J21" i="12"/>
  <c r="K20" i="12"/>
  <c r="J18" i="12"/>
  <c r="K15" i="12" s="1"/>
  <c r="J17" i="12"/>
  <c r="J16" i="12"/>
  <c r="J13" i="12"/>
  <c r="J12" i="12"/>
  <c r="K6" i="12" s="1"/>
  <c r="J34" i="10"/>
  <c r="J33" i="10"/>
  <c r="M31" i="10"/>
  <c r="N32" i="10"/>
  <c r="N30" i="10"/>
  <c r="J32" i="10"/>
  <c r="J31" i="10"/>
  <c r="J30" i="10"/>
  <c r="L30" i="10" s="1"/>
  <c r="J29" i="10"/>
  <c r="J28" i="10"/>
  <c r="N27" i="10"/>
  <c r="J27" i="10"/>
  <c r="J26" i="10"/>
  <c r="J25" i="10"/>
  <c r="J24" i="10"/>
  <c r="K23" i="10" l="1"/>
  <c r="K23" i="12"/>
  <c r="K39" i="12" s="1"/>
  <c r="M23" i="10"/>
  <c r="M18" i="8" l="1"/>
  <c r="L37" i="10" l="1"/>
  <c r="K36" i="10"/>
  <c r="J21" i="10"/>
  <c r="K20" i="10" s="1"/>
  <c r="J18" i="10"/>
  <c r="J17" i="10"/>
  <c r="J16" i="10"/>
  <c r="J13" i="10"/>
  <c r="J12" i="10"/>
  <c r="J63" i="8"/>
  <c r="M67" i="8"/>
  <c r="L12" i="6"/>
  <c r="M32" i="8"/>
  <c r="K22" i="8"/>
  <c r="N41" i="8"/>
  <c r="M73" i="8"/>
  <c r="M48" i="8"/>
  <c r="J20" i="8"/>
  <c r="L45" i="8"/>
  <c r="M54" i="8"/>
  <c r="M37" i="8"/>
  <c r="L30" i="8"/>
  <c r="K15" i="10" l="1"/>
  <c r="L16" i="10"/>
  <c r="L21" i="10"/>
  <c r="K6" i="10"/>
  <c r="K39" i="10" l="1"/>
  <c r="M45" i="10" l="1"/>
  <c r="M36" i="10"/>
  <c r="J47" i="8"/>
  <c r="N26" i="8"/>
  <c r="F48" i="8"/>
  <c r="J48" i="8" s="1"/>
  <c r="J62" i="8"/>
  <c r="J41" i="8"/>
  <c r="J40" i="8"/>
  <c r="J61" i="8"/>
  <c r="N57" i="8"/>
  <c r="J44" i="8"/>
  <c r="J49" i="8"/>
  <c r="N63" i="8"/>
  <c r="J60" i="8"/>
  <c r="J59" i="8"/>
  <c r="J58" i="8"/>
  <c r="J57" i="8"/>
  <c r="J56" i="8"/>
  <c r="J55" i="8"/>
  <c r="J54" i="8"/>
  <c r="J53" i="8"/>
  <c r="J50" i="8"/>
  <c r="J46" i="8"/>
  <c r="J45" i="8"/>
  <c r="J43" i="8"/>
  <c r="J42" i="8"/>
  <c r="J39" i="8"/>
  <c r="J38" i="8"/>
  <c r="J35" i="8"/>
  <c r="J34" i="8"/>
  <c r="J33" i="8"/>
  <c r="J32" i="8"/>
  <c r="J31" i="8"/>
  <c r="J30" i="8"/>
  <c r="J29" i="8"/>
  <c r="J28" i="8"/>
  <c r="J26" i="8"/>
  <c r="C25" i="8"/>
  <c r="J25" i="8" s="1"/>
  <c r="C24" i="8"/>
  <c r="J24" i="8" s="1"/>
  <c r="J23" i="8"/>
  <c r="L23" i="8" s="1"/>
  <c r="N19" i="8"/>
  <c r="N20" i="8" s="1"/>
  <c r="J19" i="8"/>
  <c r="J18" i="8"/>
  <c r="J17" i="8"/>
  <c r="J16" i="8"/>
  <c r="J15" i="8"/>
  <c r="J14" i="8"/>
  <c r="M12" i="8" s="1"/>
  <c r="J13" i="8"/>
  <c r="J12" i="8"/>
  <c r="N16" i="6"/>
  <c r="N57" i="6"/>
  <c r="N20" i="6"/>
  <c r="N19" i="6"/>
  <c r="N12" i="6"/>
  <c r="N30" i="7"/>
  <c r="N58" i="7" s="1"/>
  <c r="M30" i="7"/>
  <c r="M58" i="7" s="1"/>
  <c r="L30" i="7"/>
  <c r="L58" i="7" s="1"/>
  <c r="J13" i="6"/>
  <c r="J14" i="6"/>
  <c r="J15" i="6"/>
  <c r="J16" i="6"/>
  <c r="J17" i="6"/>
  <c r="J12" i="6"/>
  <c r="J57" i="7"/>
  <c r="J56" i="7"/>
  <c r="J55" i="7"/>
  <c r="J54" i="7"/>
  <c r="J53" i="7"/>
  <c r="J52" i="7"/>
  <c r="J51" i="7"/>
  <c r="J50" i="7"/>
  <c r="J49" i="7"/>
  <c r="J46" i="7"/>
  <c r="J45" i="7"/>
  <c r="J44" i="7"/>
  <c r="J43" i="7"/>
  <c r="J42" i="7"/>
  <c r="J41" i="7"/>
  <c r="J40" i="7"/>
  <c r="J39" i="7"/>
  <c r="J38" i="7"/>
  <c r="J35" i="7"/>
  <c r="J34" i="7"/>
  <c r="J33" i="7"/>
  <c r="J32" i="7"/>
  <c r="J31" i="7"/>
  <c r="J30" i="7"/>
  <c r="J29" i="7"/>
  <c r="J28" i="7"/>
  <c r="J26" i="7"/>
  <c r="C25" i="7"/>
  <c r="J25" i="7" s="1"/>
  <c r="C24" i="7"/>
  <c r="J24" i="7" s="1"/>
  <c r="J23" i="7"/>
  <c r="J20" i="7"/>
  <c r="J19" i="7"/>
  <c r="J18" i="7"/>
  <c r="J49" i="6"/>
  <c r="J51" i="6"/>
  <c r="J52" i="6"/>
  <c r="J53" i="6"/>
  <c r="J54" i="6"/>
  <c r="J55" i="6"/>
  <c r="J56" i="6"/>
  <c r="J57" i="6"/>
  <c r="J50" i="6"/>
  <c r="J46" i="6"/>
  <c r="J45" i="6"/>
  <c r="J44" i="6"/>
  <c r="J43" i="6"/>
  <c r="J42" i="6"/>
  <c r="J41" i="6"/>
  <c r="J40" i="6"/>
  <c r="J39" i="6"/>
  <c r="J38" i="6"/>
  <c r="J35" i="6"/>
  <c r="J34" i="6"/>
  <c r="J33" i="6"/>
  <c r="J32" i="6"/>
  <c r="J31" i="6"/>
  <c r="J30" i="6"/>
  <c r="J29" i="6"/>
  <c r="J28" i="6"/>
  <c r="J26" i="6"/>
  <c r="C25" i="6"/>
  <c r="J25" i="6" s="1"/>
  <c r="C24" i="6"/>
  <c r="J24" i="6" s="1"/>
  <c r="J23" i="6"/>
  <c r="J20" i="6"/>
  <c r="J19" i="6"/>
  <c r="J18" i="6"/>
  <c r="K6" i="8" l="1"/>
  <c r="K28" i="8"/>
  <c r="N16" i="8"/>
  <c r="K52" i="8"/>
  <c r="K37" i="8"/>
  <c r="N12" i="8"/>
  <c r="K48" i="7"/>
  <c r="K6" i="7"/>
  <c r="K22" i="7"/>
  <c r="K37" i="7"/>
  <c r="K28" i="7"/>
  <c r="K22" i="6"/>
  <c r="K37" i="6"/>
  <c r="K48" i="6"/>
  <c r="K6" i="6"/>
  <c r="K28" i="6"/>
  <c r="K64" i="8" l="1"/>
  <c r="K67" i="8" s="1"/>
  <c r="K58" i="7"/>
  <c r="K58" i="6"/>
</calcChain>
</file>

<file path=xl/sharedStrings.xml><?xml version="1.0" encoding="utf-8"?>
<sst xmlns="http://schemas.openxmlformats.org/spreadsheetml/2006/main" count="862" uniqueCount="144">
  <si>
    <t>JUMLAH</t>
  </si>
  <si>
    <t>DINAS KESEHATAN</t>
  </si>
  <si>
    <t>NO.</t>
  </si>
  <si>
    <t>1.</t>
  </si>
  <si>
    <t>2.</t>
  </si>
  <si>
    <t>Kepala Dinas Kesehatan Kabupaten Banyumas</t>
  </si>
  <si>
    <t>SADIYANTO, SKM, M.kes.</t>
  </si>
  <si>
    <t>NIP. 196210111984021001</t>
  </si>
  <si>
    <t>URAIAN</t>
  </si>
  <si>
    <t>KEBUTUHAN BIAYA (BTT)</t>
  </si>
  <si>
    <t>Pelatihan petugas Vaksin (relawan vaksinator )</t>
  </si>
  <si>
    <t>5 dokter</t>
  </si>
  <si>
    <t>3 perawat/bidan</t>
  </si>
  <si>
    <t>3 Nakes lain</t>
  </si>
  <si>
    <t>OR</t>
  </si>
  <si>
    <t>BL</t>
  </si>
  <si>
    <t xml:space="preserve">Honor narsum </t>
  </si>
  <si>
    <t>Profesi Dokter</t>
  </si>
  <si>
    <t>or</t>
  </si>
  <si>
    <t>hr</t>
  </si>
  <si>
    <t>jam</t>
  </si>
  <si>
    <t>Profesi P Care</t>
  </si>
  <si>
    <t>dos</t>
  </si>
  <si>
    <t>pkt</t>
  </si>
  <si>
    <t>3.</t>
  </si>
  <si>
    <t>Bahan ajar (modul pelatihan)</t>
  </si>
  <si>
    <t>4.</t>
  </si>
  <si>
    <t>kg</t>
  </si>
  <si>
    <t>box</t>
  </si>
  <si>
    <t>lb</t>
  </si>
  <si>
    <t>mg</t>
  </si>
  <si>
    <t>rim</t>
  </si>
  <si>
    <t>Pengelolaan Limbah medis di GOR</t>
  </si>
  <si>
    <t>Upah Petugas pengangkut limbah di GOR</t>
  </si>
  <si>
    <t>Pengelolaan Limbah medis di RK 4 unit</t>
  </si>
  <si>
    <t>bl</t>
  </si>
  <si>
    <t>pengadaan wildbin (tong sampah)</t>
  </si>
  <si>
    <t>bh</t>
  </si>
  <si>
    <t>Plastik sampah besar</t>
  </si>
  <si>
    <t xml:space="preserve">desinfektan </t>
  </si>
  <si>
    <t>x</t>
  </si>
  <si>
    <t>ltr</t>
  </si>
  <si>
    <t>BBM operasional pengakut limbah</t>
  </si>
  <si>
    <t>BBM operasional pengakut limbah di RK</t>
  </si>
  <si>
    <t>kali</t>
  </si>
  <si>
    <t>lokus</t>
  </si>
  <si>
    <t>unit</t>
  </si>
  <si>
    <t>BHP, ATK dan sistem Informasi</t>
  </si>
  <si>
    <t>Pendamping vaksinator (fasilitator)</t>
  </si>
  <si>
    <t>Makan minum peserta,  narsum dan panitia</t>
  </si>
  <si>
    <t>Kabupaten Banyumas,     5  Juli 2021</t>
  </si>
  <si>
    <t>Jumlah Total</t>
  </si>
  <si>
    <t>15 perawat/bidan</t>
  </si>
  <si>
    <t>b. alkohol swab</t>
  </si>
  <si>
    <t>c. masker</t>
  </si>
  <si>
    <t>d. form skrining</t>
  </si>
  <si>
    <t>c. bolpoin</t>
  </si>
  <si>
    <t>d. surat keterangan vaksin</t>
  </si>
  <si>
    <t>e. Laptop</t>
  </si>
  <si>
    <t>f. Printer</t>
  </si>
  <si>
    <t xml:space="preserve">g. QR Code Scaner  3 unit </t>
  </si>
  <si>
    <t>a. handscon</t>
  </si>
  <si>
    <t>Honor  relawan vaksinator : 3 bulan dan relawan Rumah Karantina 'TIARA'</t>
  </si>
  <si>
    <t>15 tenaga kesehatan lain</t>
  </si>
  <si>
    <t>6 bidan relawan RK Tiara</t>
  </si>
  <si>
    <t>RKB  VAKSINASI MASSAL GOR DAN RUMAH KARANTINA KABUPATEN BANYUMAS</t>
  </si>
  <si>
    <t>1 dokter</t>
  </si>
  <si>
    <t>5 Tim x 7 orang = 35 orang, terdiri dari :</t>
  </si>
  <si>
    <t>Alat kesehatan dan BMHP RK</t>
  </si>
  <si>
    <t>a. Non Rebreather mask</t>
  </si>
  <si>
    <t>b. Finger tip oxymeter</t>
  </si>
  <si>
    <t>c. masker oxygen dan kanul hidung dewasa</t>
  </si>
  <si>
    <t>d. Stetoskop</t>
  </si>
  <si>
    <t>c. Tensi meter aneroid</t>
  </si>
  <si>
    <t>d. Tensi meter digital</t>
  </si>
  <si>
    <t>e. Thermogun</t>
  </si>
  <si>
    <t>f. Regulator Oxygen</t>
  </si>
  <si>
    <t>g. Isi ulang oxygen</t>
  </si>
  <si>
    <t>tabung</t>
  </si>
  <si>
    <t>pcs</t>
  </si>
  <si>
    <t>JULI</t>
  </si>
  <si>
    <t>AGUSTUS</t>
  </si>
  <si>
    <t>SEPTEMBER</t>
  </si>
  <si>
    <t>RENCANA PENCAIRAN</t>
  </si>
  <si>
    <t>Kepala Dinas Kesehatan</t>
  </si>
  <si>
    <t>Profesi Bidan</t>
  </si>
  <si>
    <t>Pengelola Imunisasi</t>
  </si>
  <si>
    <t>Pengelola Vaberaya</t>
  </si>
  <si>
    <t>Kabupaten Banyumas,    Juli 2021</t>
  </si>
  <si>
    <t>bulan</t>
  </si>
  <si>
    <t>botol</t>
  </si>
  <si>
    <t>buah</t>
  </si>
  <si>
    <t>sisa</t>
  </si>
  <si>
    <t>c. Hand sanitizer</t>
  </si>
  <si>
    <t>d. Hand sanitizer isi ulang</t>
  </si>
  <si>
    <t>dirigen</t>
  </si>
  <si>
    <t xml:space="preserve">dokter </t>
  </si>
  <si>
    <t>perawat / bidan</t>
  </si>
  <si>
    <t>nakes lain</t>
  </si>
  <si>
    <t>2 dokter</t>
  </si>
  <si>
    <t>e. masker</t>
  </si>
  <si>
    <t>f. form skrining</t>
  </si>
  <si>
    <t>g. Gawn kain</t>
  </si>
  <si>
    <t>h. bolpoin</t>
  </si>
  <si>
    <t>i. Laptop</t>
  </si>
  <si>
    <t>j. Komputer AIO</t>
  </si>
  <si>
    <t>k. Printer</t>
  </si>
  <si>
    <t>l. Refill tinta printer</t>
  </si>
  <si>
    <t>m. Kertas HVS</t>
  </si>
  <si>
    <t>e. Tensi meter aneroid</t>
  </si>
  <si>
    <t>f. Tensi meter digital</t>
  </si>
  <si>
    <t>g. Thermogun</t>
  </si>
  <si>
    <t>h. Regulator Oxygen</t>
  </si>
  <si>
    <t>i. Tabung Oksigen</t>
  </si>
  <si>
    <t>j. Oksigen Consentrator</t>
  </si>
  <si>
    <t>k. Isi ulang oxygen</t>
  </si>
  <si>
    <t>4 dokter</t>
  </si>
  <si>
    <t>Pengadaan Obat covid-19</t>
  </si>
  <si>
    <t>3 paket</t>
  </si>
  <si>
    <t>Kabupaten Banyumas,    Agustus 2021</t>
  </si>
  <si>
    <t>modal</t>
  </si>
  <si>
    <t>tempat sampah</t>
  </si>
  <si>
    <t>termogun</t>
  </si>
  <si>
    <t>tabung oksigen</t>
  </si>
  <si>
    <t>oksigen con</t>
  </si>
  <si>
    <t>laptop</t>
  </si>
  <si>
    <t>aio</t>
  </si>
  <si>
    <t>printer</t>
  </si>
  <si>
    <t>modal alkes</t>
  </si>
  <si>
    <t>limbah</t>
  </si>
  <si>
    <t>OKTOBER</t>
  </si>
  <si>
    <t>NOVEMBER</t>
  </si>
  <si>
    <t>Honor  relawan vaksinator : 4 Bulan</t>
  </si>
  <si>
    <t>Honor  relawan Bidan RK</t>
  </si>
  <si>
    <t>6 orang</t>
  </si>
  <si>
    <t>23 perawat/bidan</t>
  </si>
  <si>
    <t>23 tenaga kesehatan lain</t>
  </si>
  <si>
    <t>g. bolpoin</t>
  </si>
  <si>
    <t>h. Refill tinta printer</t>
  </si>
  <si>
    <t>i. Kertas HVS</t>
  </si>
  <si>
    <t>j. Baterei A2</t>
  </si>
  <si>
    <t>h. Baterei A3</t>
  </si>
  <si>
    <t>DESEMBER</t>
  </si>
  <si>
    <t>DINAS KESEHATAN KESEHATAN KABUPATEN BANYUMAS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</si>
</sst>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Rp&quot;* #,##0_-;\-&quot;Rp&quot;* #,##0_-;_-&quot;Rp&quot;* &quot;-&quot;_-;_-@_-"/>
    <numFmt numFmtId="41" formatCode="_-* #,##0_-;\-* #,##0_-;_-* &quot;-&quot;_-;_-@_-"/>
    <numFmt numFmtId="164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Segoe U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24">
    <xf numFmtId="0" fontId="0" fillId="0" borderId="0" xfId="0"/>
    <xf numFmtId="41" fontId="0" fillId="0" borderId="0" xfId="0" applyNumberFormat="1"/>
    <xf numFmtId="0" fontId="2" fillId="0" borderId="0" xfId="0" applyFont="1"/>
    <xf numFmtId="41" fontId="0" fillId="0" borderId="0" xfId="1" applyFont="1"/>
    <xf numFmtId="41" fontId="2" fillId="0" borderId="0" xfId="1" applyFont="1" applyAlignment="1">
      <alignment horizontal="center"/>
    </xf>
    <xf numFmtId="164" fontId="0" fillId="0" borderId="0" xfId="1" applyNumberFormat="1" applyFont="1"/>
    <xf numFmtId="164" fontId="2" fillId="0" borderId="0" xfId="1" applyNumberFormat="1" applyFont="1" applyAlignment="1">
      <alignment horizontal="center"/>
    </xf>
    <xf numFmtId="41" fontId="2" fillId="0" borderId="0" xfId="1" applyFont="1"/>
    <xf numFmtId="164" fontId="2" fillId="0" borderId="0" xfId="1" applyNumberFormat="1" applyFont="1"/>
    <xf numFmtId="0" fontId="0" fillId="0" borderId="1" xfId="0" applyBorder="1"/>
    <xf numFmtId="41" fontId="0" fillId="0" borderId="1" xfId="1" applyFont="1" applyBorder="1"/>
    <xf numFmtId="0" fontId="2" fillId="0" borderId="1" xfId="0" applyFont="1" applyBorder="1" applyAlignment="1">
      <alignment horizontal="center"/>
    </xf>
    <xf numFmtId="41" fontId="0" fillId="0" borderId="1" xfId="0" applyNumberFormat="1" applyBorder="1"/>
    <xf numFmtId="0" fontId="2" fillId="0" borderId="1" xfId="0" applyFont="1" applyBorder="1"/>
    <xf numFmtId="41" fontId="2" fillId="0" borderId="1" xfId="0" applyNumberFormat="1" applyFont="1" applyBorder="1"/>
    <xf numFmtId="0" fontId="0" fillId="0" borderId="2" xfId="0" applyBorder="1"/>
    <xf numFmtId="0" fontId="0" fillId="0" borderId="3" xfId="0" applyBorder="1"/>
    <xf numFmtId="41" fontId="0" fillId="0" borderId="3" xfId="1" applyFont="1" applyBorder="1"/>
    <xf numFmtId="0" fontId="0" fillId="0" borderId="4" xfId="0" applyBorder="1"/>
    <xf numFmtId="0" fontId="2" fillId="0" borderId="2" xfId="0" applyFont="1" applyBorder="1"/>
    <xf numFmtId="0" fontId="2" fillId="0" borderId="3" xfId="0" applyFont="1" applyBorder="1"/>
    <xf numFmtId="41" fontId="2" fillId="0" borderId="3" xfId="1" applyFont="1" applyBorder="1"/>
    <xf numFmtId="0" fontId="2" fillId="0" borderId="4" xfId="0" applyFont="1" applyBorder="1"/>
    <xf numFmtId="41" fontId="0" fillId="0" borderId="3" xfId="1" applyFont="1" applyBorder="1" applyAlignment="1">
      <alignment wrapText="1"/>
    </xf>
    <xf numFmtId="41" fontId="0" fillId="0" borderId="3" xfId="1" applyFont="1" applyBorder="1" applyAlignment="1">
      <alignment horizontal="center"/>
    </xf>
    <xf numFmtId="41" fontId="0" fillId="0" borderId="3" xfId="1" applyFont="1" applyBorder="1" applyAlignment="1">
      <alignment horizontal="left"/>
    </xf>
    <xf numFmtId="0" fontId="2" fillId="0" borderId="0" xfId="0" applyFont="1" applyAlignment="1">
      <alignment horizontal="center"/>
    </xf>
    <xf numFmtId="41" fontId="4" fillId="0" borderId="0" xfId="1" applyFont="1"/>
    <xf numFmtId="164" fontId="4" fillId="0" borderId="0" xfId="1" applyNumberFormat="1" applyFont="1"/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41" fontId="3" fillId="0" borderId="0" xfId="1" applyFont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41" fontId="4" fillId="0" borderId="3" xfId="1" applyFont="1" applyBorder="1"/>
    <xf numFmtId="0" fontId="4" fillId="0" borderId="4" xfId="0" applyFont="1" applyBorder="1"/>
    <xf numFmtId="41" fontId="4" fillId="0" borderId="2" xfId="1" applyFont="1" applyBorder="1"/>
    <xf numFmtId="41" fontId="4" fillId="0" borderId="1" xfId="0" applyNumberFormat="1" applyFont="1" applyBorder="1"/>
    <xf numFmtId="41" fontId="4" fillId="0" borderId="3" xfId="1" applyFont="1" applyBorder="1" applyAlignment="1">
      <alignment wrapText="1"/>
    </xf>
    <xf numFmtId="41" fontId="4" fillId="0" borderId="2" xfId="0" applyNumberFormat="1" applyFont="1" applyBorder="1"/>
    <xf numFmtId="41" fontId="4" fillId="0" borderId="3" xfId="1" applyFont="1" applyBorder="1" applyAlignment="1">
      <alignment horizontal="center"/>
    </xf>
    <xf numFmtId="41" fontId="4" fillId="0" borderId="3" xfId="1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41" fontId="3" fillId="0" borderId="3" xfId="1" applyFont="1" applyBorder="1"/>
    <xf numFmtId="0" fontId="3" fillId="0" borderId="4" xfId="0" applyFont="1" applyBorder="1"/>
    <xf numFmtId="41" fontId="3" fillId="0" borderId="2" xfId="0" applyNumberFormat="1" applyFont="1" applyBorder="1"/>
    <xf numFmtId="41" fontId="3" fillId="0" borderId="0" xfId="1" applyFont="1"/>
    <xf numFmtId="41" fontId="4" fillId="0" borderId="1" xfId="1" applyFont="1" applyBorder="1"/>
    <xf numFmtId="41" fontId="4" fillId="0" borderId="0" xfId="0" applyNumberFormat="1" applyFont="1"/>
    <xf numFmtId="41" fontId="4" fillId="0" borderId="0" xfId="1" applyFont="1" applyAlignment="1">
      <alignment vertical="top"/>
    </xf>
    <xf numFmtId="41" fontId="4" fillId="0" borderId="1" xfId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/>
    <xf numFmtId="41" fontId="3" fillId="0" borderId="1" xfId="1" applyFont="1" applyBorder="1"/>
    <xf numFmtId="0" fontId="3" fillId="0" borderId="0" xfId="0" applyFont="1" applyAlignment="1">
      <alignment horizontal="center"/>
    </xf>
    <xf numFmtId="41" fontId="5" fillId="0" borderId="0" xfId="1" applyFont="1"/>
    <xf numFmtId="0" fontId="5" fillId="0" borderId="0" xfId="0" applyFont="1"/>
    <xf numFmtId="41" fontId="6" fillId="2" borderId="0" xfId="1" applyFont="1" applyFill="1" applyAlignment="1">
      <alignment vertical="top"/>
    </xf>
    <xf numFmtId="0" fontId="5" fillId="2" borderId="0" xfId="0" applyFont="1" applyFill="1"/>
    <xf numFmtId="41" fontId="5" fillId="2" borderId="0" xfId="1" applyFont="1" applyFill="1"/>
    <xf numFmtId="41" fontId="0" fillId="3" borderId="1" xfId="0" applyNumberFormat="1" applyFill="1" applyBorder="1"/>
    <xf numFmtId="0" fontId="2" fillId="0" borderId="0" xfId="0" applyFont="1" applyAlignment="1">
      <alignment horizontal="center"/>
    </xf>
    <xf numFmtId="41" fontId="0" fillId="2" borderId="1" xfId="0" applyNumberFormat="1" applyFill="1" applyBorder="1"/>
    <xf numFmtId="42" fontId="0" fillId="0" borderId="0" xfId="2" applyFont="1"/>
    <xf numFmtId="41" fontId="2" fillId="0" borderId="0" xfId="0" applyNumberFormat="1" applyFont="1"/>
    <xf numFmtId="0" fontId="7" fillId="0" borderId="0" xfId="0" applyFont="1"/>
    <xf numFmtId="0" fontId="8" fillId="0" borderId="0" xfId="0" applyFont="1"/>
    <xf numFmtId="41" fontId="8" fillId="0" borderId="0" xfId="1" applyFont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41" fontId="8" fillId="0" borderId="3" xfId="1" applyFont="1" applyBorder="1"/>
    <xf numFmtId="0" fontId="8" fillId="0" borderId="4" xfId="0" applyFont="1" applyBorder="1"/>
    <xf numFmtId="41" fontId="8" fillId="0" borderId="1" xfId="1" applyFont="1" applyBorder="1"/>
    <xf numFmtId="41" fontId="8" fillId="0" borderId="1" xfId="0" applyNumberFormat="1" applyFont="1" applyBorder="1"/>
    <xf numFmtId="41" fontId="8" fillId="2" borderId="1" xfId="0" applyNumberFormat="1" applyFont="1" applyFill="1" applyBorder="1"/>
    <xf numFmtId="41" fontId="8" fillId="0" borderId="3" xfId="1" applyFont="1" applyBorder="1" applyAlignment="1">
      <alignment wrapText="1"/>
    </xf>
    <xf numFmtId="41" fontId="8" fillId="0" borderId="3" xfId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41" fontId="7" fillId="0" borderId="3" xfId="1" applyFont="1" applyBorder="1"/>
    <xf numFmtId="0" fontId="7" fillId="0" borderId="4" xfId="0" applyFont="1" applyBorder="1"/>
    <xf numFmtId="41" fontId="7" fillId="0" borderId="1" xfId="0" applyNumberFormat="1" applyFont="1" applyBorder="1"/>
    <xf numFmtId="41" fontId="7" fillId="0" borderId="0" xfId="0" applyNumberFormat="1" applyFont="1"/>
    <xf numFmtId="41" fontId="9" fillId="0" borderId="0" xfId="1" applyFont="1"/>
    <xf numFmtId="0" fontId="9" fillId="0" borderId="0" xfId="0" applyFont="1"/>
    <xf numFmtId="41" fontId="9" fillId="2" borderId="0" xfId="1" applyFont="1" applyFill="1" applyAlignment="1">
      <alignment vertical="top"/>
    </xf>
    <xf numFmtId="0" fontId="9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1" fontId="6" fillId="2" borderId="0" xfId="1" applyFont="1" applyFill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1" fontId="4" fillId="0" borderId="0" xfId="1" applyFont="1" applyAlignment="1">
      <alignment horizontal="center" vertical="top"/>
    </xf>
    <xf numFmtId="41" fontId="3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1" fontId="9" fillId="2" borderId="0" xfId="1" applyFont="1" applyFill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1" fontId="4" fillId="2" borderId="1" xfId="0" applyNumberFormat="1" applyFont="1" applyFill="1" applyBorder="1"/>
    <xf numFmtId="41" fontId="8" fillId="0" borderId="2" xfId="1" applyFont="1" applyBorder="1"/>
    <xf numFmtId="41" fontId="8" fillId="0" borderId="2" xfId="0" applyNumberFormat="1" applyFont="1" applyBorder="1"/>
    <xf numFmtId="41" fontId="7" fillId="0" borderId="2" xfId="0" applyNumberFormat="1" applyFont="1" applyBorder="1"/>
    <xf numFmtId="0" fontId="7" fillId="0" borderId="1" xfId="0" applyFont="1" applyBorder="1" applyAlignment="1">
      <alignment horizontal="center"/>
    </xf>
    <xf numFmtId="42" fontId="8" fillId="0" borderId="1" xfId="2" applyFont="1" applyBorder="1"/>
    <xf numFmtId="42" fontId="8" fillId="2" borderId="1" xfId="2" applyFont="1" applyFill="1" applyBorder="1"/>
    <xf numFmtId="42" fontId="7" fillId="0" borderId="1" xfId="2" applyFont="1" applyBorder="1"/>
    <xf numFmtId="0" fontId="8" fillId="0" borderId="1" xfId="0" applyFont="1" applyBorder="1" applyAlignment="1">
      <alignment horizontal="center"/>
    </xf>
  </cellXfs>
  <cellStyles count="3">
    <cellStyle name="Comma [0]" xfId="1" builtinId="6"/>
    <cellStyle name="Currency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F2E6C-C084-408E-9849-67506A11D6D4}">
  <dimension ref="A1:O70"/>
  <sheetViews>
    <sheetView workbookViewId="0">
      <pane ySplit="4" topLeftCell="A8" activePane="bottomLeft" state="frozen"/>
      <selection pane="bottomLeft" activeCell="H16" sqref="H16"/>
    </sheetView>
  </sheetViews>
  <sheetFormatPr defaultRowHeight="14.5" x14ac:dyDescent="0.35"/>
  <cols>
    <col min="1" max="1" width="3.6328125" customWidth="1"/>
    <col min="2" max="2" width="36.7265625" customWidth="1"/>
    <col min="3" max="3" width="5.81640625" bestFit="1" customWidth="1"/>
    <col min="4" max="4" width="7" customWidth="1"/>
    <col min="5" max="5" width="2.1796875" customWidth="1"/>
    <col min="6" max="6" width="11.1796875" style="3" bestFit="1" customWidth="1"/>
    <col min="7" max="7" width="2.1796875" style="3" customWidth="1"/>
    <col min="8" max="8" width="2.81640625" bestFit="1" customWidth="1"/>
    <col min="9" max="9" width="5.1796875" bestFit="1" customWidth="1"/>
    <col min="10" max="10" width="12.08984375" customWidth="1"/>
    <col min="11" max="11" width="13" customWidth="1"/>
    <col min="12" max="12" width="14.7265625" style="3" customWidth="1"/>
    <col min="13" max="13" width="8.7265625" style="5"/>
    <col min="14" max="14" width="15.453125" customWidth="1"/>
    <col min="15" max="15" width="12.90625" style="3" customWidth="1"/>
  </cols>
  <sheetData>
    <row r="1" spans="1:15" x14ac:dyDescent="0.35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5" x14ac:dyDescent="0.35">
      <c r="A2" s="2" t="s">
        <v>1</v>
      </c>
    </row>
    <row r="3" spans="1:15" ht="15" thickBot="1" x14ac:dyDescent="0.4">
      <c r="A3" s="2"/>
    </row>
    <row r="4" spans="1:15" s="26" customFormat="1" ht="15" thickBot="1" x14ac:dyDescent="0.4">
      <c r="A4" s="11" t="s">
        <v>2</v>
      </c>
      <c r="B4" s="11" t="s">
        <v>8</v>
      </c>
      <c r="C4" s="101" t="s">
        <v>9</v>
      </c>
      <c r="D4" s="102"/>
      <c r="E4" s="102"/>
      <c r="F4" s="102"/>
      <c r="G4" s="102"/>
      <c r="H4" s="102"/>
      <c r="I4" s="103"/>
      <c r="J4" s="101" t="s">
        <v>0</v>
      </c>
      <c r="K4" s="103"/>
      <c r="L4" s="4"/>
      <c r="M4" s="6"/>
      <c r="O4" s="4"/>
    </row>
    <row r="5" spans="1:15" ht="15" thickBot="1" x14ac:dyDescent="0.4">
      <c r="A5" s="9"/>
      <c r="B5" s="9"/>
      <c r="C5" s="15"/>
      <c r="D5" s="16"/>
      <c r="E5" s="16"/>
      <c r="F5" s="17"/>
      <c r="G5" s="17"/>
      <c r="H5" s="16"/>
      <c r="I5" s="18"/>
      <c r="J5" s="9"/>
      <c r="K5" s="9"/>
    </row>
    <row r="6" spans="1:15" ht="15" thickBot="1" x14ac:dyDescent="0.4">
      <c r="A6" s="9" t="s">
        <v>3</v>
      </c>
      <c r="B6" s="9" t="s">
        <v>10</v>
      </c>
      <c r="C6" s="15"/>
      <c r="D6" s="16"/>
      <c r="E6" s="16"/>
      <c r="F6" s="17"/>
      <c r="G6" s="17"/>
      <c r="H6" s="16"/>
      <c r="I6" s="18"/>
      <c r="J6" s="9"/>
      <c r="K6" s="10">
        <f>SUM(J13:J20)</f>
        <v>19600000</v>
      </c>
    </row>
    <row r="7" spans="1:15" ht="15" thickBot="1" x14ac:dyDescent="0.4">
      <c r="A7" s="9"/>
      <c r="B7" s="9" t="s">
        <v>67</v>
      </c>
      <c r="C7" s="15"/>
      <c r="D7" s="16"/>
      <c r="E7" s="16"/>
      <c r="F7" s="17"/>
      <c r="G7" s="17"/>
      <c r="H7" s="16"/>
      <c r="I7" s="18"/>
      <c r="J7" s="9"/>
      <c r="K7" s="9"/>
    </row>
    <row r="8" spans="1:15" ht="15" thickBot="1" x14ac:dyDescent="0.4">
      <c r="A8" s="9"/>
      <c r="B8" s="9" t="s">
        <v>66</v>
      </c>
      <c r="C8" s="15"/>
      <c r="D8" s="16"/>
      <c r="E8" s="16"/>
      <c r="F8" s="17"/>
      <c r="G8" s="17"/>
      <c r="H8" s="16"/>
      <c r="I8" s="18"/>
      <c r="J8" s="9"/>
      <c r="K8" s="9"/>
    </row>
    <row r="9" spans="1:15" ht="15" thickBot="1" x14ac:dyDescent="0.4">
      <c r="A9" s="9"/>
      <c r="B9" s="9" t="s">
        <v>12</v>
      </c>
      <c r="C9" s="15"/>
      <c r="D9" s="16"/>
      <c r="E9" s="16"/>
      <c r="F9" s="17"/>
      <c r="G9" s="17"/>
      <c r="H9" s="16"/>
      <c r="I9" s="18"/>
      <c r="J9" s="9"/>
      <c r="K9" s="9"/>
    </row>
    <row r="10" spans="1:15" ht="15" thickBot="1" x14ac:dyDescent="0.4">
      <c r="A10" s="9"/>
      <c r="B10" s="9" t="s">
        <v>13</v>
      </c>
      <c r="C10" s="15"/>
      <c r="D10" s="16"/>
      <c r="E10" s="16"/>
      <c r="F10" s="17"/>
      <c r="G10" s="17"/>
      <c r="H10" s="16"/>
      <c r="I10" s="18"/>
      <c r="J10" s="9"/>
      <c r="K10" s="9"/>
    </row>
    <row r="11" spans="1:15" ht="15" thickBot="1" x14ac:dyDescent="0.4">
      <c r="A11" s="9"/>
      <c r="B11" s="9" t="s">
        <v>16</v>
      </c>
      <c r="C11" s="15"/>
      <c r="D11" s="16"/>
      <c r="E11" s="16"/>
      <c r="F11" s="17"/>
      <c r="G11" s="17"/>
      <c r="H11" s="16"/>
      <c r="I11" s="18"/>
      <c r="J11" s="12"/>
      <c r="K11" s="9"/>
    </row>
    <row r="12" spans="1:15" ht="15" thickBot="1" x14ac:dyDescent="0.4">
      <c r="A12" s="9"/>
      <c r="B12" s="9" t="s">
        <v>84</v>
      </c>
      <c r="C12" s="15">
        <v>1</v>
      </c>
      <c r="D12" s="16" t="s">
        <v>18</v>
      </c>
      <c r="E12" s="16" t="s">
        <v>40</v>
      </c>
      <c r="F12" s="17">
        <v>900000</v>
      </c>
      <c r="G12" s="17" t="s">
        <v>40</v>
      </c>
      <c r="H12" s="16">
        <v>1</v>
      </c>
      <c r="I12" s="18" t="s">
        <v>20</v>
      </c>
      <c r="J12" s="65">
        <f>C12*F12*H12</f>
        <v>900000</v>
      </c>
      <c r="K12" s="9"/>
      <c r="L12" s="3">
        <f>SUM(J12:J17)</f>
        <v>7200000</v>
      </c>
      <c r="N12" s="1">
        <f>SUM(J12:J18)</f>
        <v>10200000</v>
      </c>
    </row>
    <row r="13" spans="1:15" ht="15" thickBot="1" x14ac:dyDescent="0.4">
      <c r="A13" s="9"/>
      <c r="B13" s="9" t="s">
        <v>17</v>
      </c>
      <c r="C13" s="15">
        <v>1</v>
      </c>
      <c r="D13" s="16" t="s">
        <v>18</v>
      </c>
      <c r="E13" s="16" t="s">
        <v>40</v>
      </c>
      <c r="F13" s="17">
        <v>450000</v>
      </c>
      <c r="G13" s="23" t="s">
        <v>40</v>
      </c>
      <c r="H13" s="16">
        <v>2</v>
      </c>
      <c r="I13" s="18" t="s">
        <v>20</v>
      </c>
      <c r="J13" s="65">
        <f t="shared" ref="J13:J17" si="0">C13*F13*H13</f>
        <v>900000</v>
      </c>
      <c r="K13" s="12"/>
    </row>
    <row r="14" spans="1:15" ht="15" thickBot="1" x14ac:dyDescent="0.4">
      <c r="A14" s="9"/>
      <c r="B14" s="9" t="s">
        <v>85</v>
      </c>
      <c r="C14" s="15">
        <v>2</v>
      </c>
      <c r="D14" s="16" t="s">
        <v>18</v>
      </c>
      <c r="E14" s="16" t="s">
        <v>40</v>
      </c>
      <c r="F14" s="17">
        <v>450000</v>
      </c>
      <c r="G14" s="23" t="s">
        <v>40</v>
      </c>
      <c r="H14" s="16">
        <v>2</v>
      </c>
      <c r="I14" s="18" t="s">
        <v>20</v>
      </c>
      <c r="J14" s="65">
        <f t="shared" si="0"/>
        <v>1800000</v>
      </c>
      <c r="K14" s="9"/>
    </row>
    <row r="15" spans="1:15" ht="15" thickBot="1" x14ac:dyDescent="0.4">
      <c r="A15" s="9"/>
      <c r="B15" s="9" t="s">
        <v>21</v>
      </c>
      <c r="C15" s="15">
        <v>1</v>
      </c>
      <c r="D15" s="16" t="s">
        <v>18</v>
      </c>
      <c r="E15" s="16" t="s">
        <v>40</v>
      </c>
      <c r="F15" s="17">
        <v>450000</v>
      </c>
      <c r="G15" s="23" t="s">
        <v>40</v>
      </c>
      <c r="H15" s="16">
        <v>2</v>
      </c>
      <c r="I15" s="18" t="s">
        <v>20</v>
      </c>
      <c r="J15" s="65">
        <f t="shared" si="0"/>
        <v>900000</v>
      </c>
      <c r="K15" s="9"/>
    </row>
    <row r="16" spans="1:15" ht="15" thickBot="1" x14ac:dyDescent="0.4">
      <c r="A16" s="9"/>
      <c r="B16" s="9" t="s">
        <v>86</v>
      </c>
      <c r="C16" s="15">
        <v>2</v>
      </c>
      <c r="D16" s="16" t="s">
        <v>18</v>
      </c>
      <c r="E16" s="16" t="s">
        <v>40</v>
      </c>
      <c r="F16" s="17">
        <v>450000</v>
      </c>
      <c r="G16" s="23" t="s">
        <v>40</v>
      </c>
      <c r="H16" s="16">
        <v>2</v>
      </c>
      <c r="I16" s="18" t="s">
        <v>20</v>
      </c>
      <c r="J16" s="65">
        <f t="shared" si="0"/>
        <v>1800000</v>
      </c>
      <c r="K16" s="9"/>
      <c r="N16" s="1">
        <f>SUM(J12:J18)</f>
        <v>10200000</v>
      </c>
    </row>
    <row r="17" spans="1:14" ht="15" thickBot="1" x14ac:dyDescent="0.4">
      <c r="A17" s="9"/>
      <c r="B17" s="9" t="s">
        <v>87</v>
      </c>
      <c r="C17" s="15">
        <v>1</v>
      </c>
      <c r="D17" s="16" t="s">
        <v>18</v>
      </c>
      <c r="E17" s="16" t="s">
        <v>40</v>
      </c>
      <c r="F17" s="17">
        <v>450000</v>
      </c>
      <c r="G17" s="23" t="s">
        <v>40</v>
      </c>
      <c r="H17" s="16">
        <v>2</v>
      </c>
      <c r="I17" s="18" t="s">
        <v>20</v>
      </c>
      <c r="J17" s="65">
        <f t="shared" si="0"/>
        <v>900000</v>
      </c>
      <c r="K17" s="9"/>
    </row>
    <row r="18" spans="1:14" ht="15" thickBot="1" x14ac:dyDescent="0.4">
      <c r="A18" s="9"/>
      <c r="B18" s="9" t="s">
        <v>48</v>
      </c>
      <c r="C18" s="15">
        <v>5</v>
      </c>
      <c r="D18" s="16" t="s">
        <v>18</v>
      </c>
      <c r="E18" s="16" t="s">
        <v>40</v>
      </c>
      <c r="F18" s="17">
        <v>100000</v>
      </c>
      <c r="G18" s="23" t="s">
        <v>40</v>
      </c>
      <c r="H18" s="16">
        <v>6</v>
      </c>
      <c r="I18" s="18" t="s">
        <v>19</v>
      </c>
      <c r="J18" s="65">
        <f t="shared" ref="J18:J20" si="1">+C18*F18*H18</f>
        <v>3000000</v>
      </c>
      <c r="K18" s="9"/>
    </row>
    <row r="19" spans="1:14" ht="15" thickBot="1" x14ac:dyDescent="0.4">
      <c r="A19" s="9"/>
      <c r="B19" s="9" t="s">
        <v>49</v>
      </c>
      <c r="C19" s="15">
        <v>50</v>
      </c>
      <c r="D19" s="16" t="s">
        <v>22</v>
      </c>
      <c r="E19" s="16" t="s">
        <v>40</v>
      </c>
      <c r="F19" s="17">
        <v>65000</v>
      </c>
      <c r="G19" s="23" t="s">
        <v>40</v>
      </c>
      <c r="H19" s="16">
        <v>2</v>
      </c>
      <c r="I19" s="18" t="s">
        <v>19</v>
      </c>
      <c r="J19" s="65">
        <f t="shared" si="1"/>
        <v>6500000</v>
      </c>
      <c r="K19" s="12"/>
      <c r="N19">
        <f>12/100*6500000</f>
        <v>780000</v>
      </c>
    </row>
    <row r="20" spans="1:14" ht="15" thickBot="1" x14ac:dyDescent="0.4">
      <c r="A20" s="9"/>
      <c r="B20" s="9" t="s">
        <v>25</v>
      </c>
      <c r="C20" s="15">
        <v>38</v>
      </c>
      <c r="D20" s="16" t="s">
        <v>23</v>
      </c>
      <c r="E20" s="16" t="s">
        <v>40</v>
      </c>
      <c r="F20" s="17">
        <v>100000</v>
      </c>
      <c r="G20" s="23" t="s">
        <v>40</v>
      </c>
      <c r="H20" s="16">
        <v>1</v>
      </c>
      <c r="I20" s="18"/>
      <c r="J20" s="12">
        <f t="shared" si="1"/>
        <v>3800000</v>
      </c>
      <c r="K20" s="12"/>
      <c r="N20">
        <f>6500000-N19</f>
        <v>5720000</v>
      </c>
    </row>
    <row r="21" spans="1:14" ht="15" thickBot="1" x14ac:dyDescent="0.4">
      <c r="A21" s="9"/>
      <c r="B21" s="9"/>
      <c r="C21" s="15"/>
      <c r="D21" s="16"/>
      <c r="E21" s="16"/>
      <c r="F21" s="17"/>
      <c r="G21" s="17"/>
      <c r="H21" s="16"/>
      <c r="I21" s="18"/>
      <c r="J21" s="9"/>
      <c r="K21" s="9"/>
    </row>
    <row r="22" spans="1:14" ht="15" thickBot="1" x14ac:dyDescent="0.4">
      <c r="A22" s="9" t="s">
        <v>4</v>
      </c>
      <c r="B22" s="9" t="s">
        <v>62</v>
      </c>
      <c r="C22" s="15"/>
      <c r="D22" s="16"/>
      <c r="E22" s="16"/>
      <c r="F22" s="17"/>
      <c r="G22" s="17"/>
      <c r="H22" s="16"/>
      <c r="I22" s="18"/>
      <c r="J22" s="9"/>
      <c r="K22" s="12">
        <f>SUM(J23:J26)</f>
        <v>376500000</v>
      </c>
    </row>
    <row r="23" spans="1:14" ht="15" thickBot="1" x14ac:dyDescent="0.4">
      <c r="A23" s="9"/>
      <c r="B23" s="9" t="s">
        <v>11</v>
      </c>
      <c r="C23" s="15">
        <v>5</v>
      </c>
      <c r="D23" s="16" t="s">
        <v>14</v>
      </c>
      <c r="E23" s="16" t="s">
        <v>40</v>
      </c>
      <c r="F23" s="17">
        <v>3500000</v>
      </c>
      <c r="G23" s="24" t="s">
        <v>40</v>
      </c>
      <c r="H23" s="16">
        <v>3</v>
      </c>
      <c r="I23" s="18" t="s">
        <v>15</v>
      </c>
      <c r="J23" s="12">
        <f>+C23*F23*H23</f>
        <v>52500000</v>
      </c>
      <c r="K23" s="9"/>
    </row>
    <row r="24" spans="1:14" ht="15" thickBot="1" x14ac:dyDescent="0.4">
      <c r="A24" s="9"/>
      <c r="B24" s="9" t="s">
        <v>52</v>
      </c>
      <c r="C24" s="15">
        <f>3*5</f>
        <v>15</v>
      </c>
      <c r="D24" s="16" t="s">
        <v>14</v>
      </c>
      <c r="E24" s="16" t="s">
        <v>40</v>
      </c>
      <c r="F24" s="17">
        <v>2700000</v>
      </c>
      <c r="G24" s="24" t="s">
        <v>40</v>
      </c>
      <c r="H24" s="16">
        <v>3</v>
      </c>
      <c r="I24" s="18" t="s">
        <v>15</v>
      </c>
      <c r="J24" s="12">
        <f t="shared" ref="J24:J35" si="2">+C24*F24*H24</f>
        <v>121500000</v>
      </c>
      <c r="K24" s="9"/>
    </row>
    <row r="25" spans="1:14" ht="15" thickBot="1" x14ac:dyDescent="0.4">
      <c r="A25" s="9"/>
      <c r="B25" s="9" t="s">
        <v>63</v>
      </c>
      <c r="C25" s="15">
        <f>3*5</f>
        <v>15</v>
      </c>
      <c r="D25" s="16" t="s">
        <v>14</v>
      </c>
      <c r="E25" s="16" t="s">
        <v>40</v>
      </c>
      <c r="F25" s="17">
        <v>2500000</v>
      </c>
      <c r="G25" s="24" t="s">
        <v>40</v>
      </c>
      <c r="H25" s="16">
        <v>3</v>
      </c>
      <c r="I25" s="18" t="s">
        <v>15</v>
      </c>
      <c r="J25" s="12">
        <f t="shared" si="2"/>
        <v>112500000</v>
      </c>
      <c r="K25" s="9"/>
    </row>
    <row r="26" spans="1:14" ht="15" thickBot="1" x14ac:dyDescent="0.4">
      <c r="A26" s="9"/>
      <c r="B26" s="9" t="s">
        <v>64</v>
      </c>
      <c r="C26" s="15">
        <v>6</v>
      </c>
      <c r="D26" s="16" t="s">
        <v>14</v>
      </c>
      <c r="E26" s="16" t="s">
        <v>40</v>
      </c>
      <c r="F26" s="17">
        <v>5000000</v>
      </c>
      <c r="G26" s="24" t="s">
        <v>40</v>
      </c>
      <c r="H26" s="16">
        <v>3</v>
      </c>
      <c r="I26" s="18" t="s">
        <v>15</v>
      </c>
      <c r="J26" s="12">
        <f t="shared" si="2"/>
        <v>90000000</v>
      </c>
      <c r="K26" s="9"/>
    </row>
    <row r="27" spans="1:14" ht="15" thickBot="1" x14ac:dyDescent="0.4">
      <c r="A27" s="9"/>
      <c r="B27" s="9"/>
      <c r="C27" s="15"/>
      <c r="D27" s="16"/>
      <c r="E27" s="16"/>
      <c r="F27" s="17"/>
      <c r="G27" s="17"/>
      <c r="H27" s="16"/>
      <c r="I27" s="18"/>
      <c r="J27" s="9"/>
      <c r="K27" s="9"/>
    </row>
    <row r="28" spans="1:14" ht="15" thickBot="1" x14ac:dyDescent="0.4">
      <c r="A28" s="9" t="s">
        <v>24</v>
      </c>
      <c r="B28" s="9" t="s">
        <v>32</v>
      </c>
      <c r="C28" s="15">
        <v>8</v>
      </c>
      <c r="D28" s="16" t="s">
        <v>27</v>
      </c>
      <c r="E28" s="16" t="s">
        <v>40</v>
      </c>
      <c r="F28" s="17">
        <v>25000</v>
      </c>
      <c r="G28" s="25" t="s">
        <v>40</v>
      </c>
      <c r="H28" s="16">
        <v>90</v>
      </c>
      <c r="I28" s="18" t="s">
        <v>19</v>
      </c>
      <c r="J28" s="12">
        <f t="shared" si="2"/>
        <v>18000000</v>
      </c>
      <c r="K28" s="12">
        <f>SUM(J28:J35)</f>
        <v>91356500</v>
      </c>
      <c r="N28" s="1"/>
    </row>
    <row r="29" spans="1:14" ht="15" thickBot="1" x14ac:dyDescent="0.4">
      <c r="A29" s="9"/>
      <c r="B29" s="9" t="s">
        <v>33</v>
      </c>
      <c r="C29" s="15">
        <v>5</v>
      </c>
      <c r="D29" s="16" t="s">
        <v>18</v>
      </c>
      <c r="E29" s="16" t="s">
        <v>40</v>
      </c>
      <c r="F29" s="17">
        <v>50000</v>
      </c>
      <c r="G29" s="25" t="s">
        <v>40</v>
      </c>
      <c r="H29" s="16">
        <v>45</v>
      </c>
      <c r="I29" s="18" t="s">
        <v>19</v>
      </c>
      <c r="J29" s="12">
        <f t="shared" si="2"/>
        <v>11250000</v>
      </c>
      <c r="K29" s="12"/>
      <c r="N29" s="1"/>
    </row>
    <row r="30" spans="1:14" ht="15" thickBot="1" x14ac:dyDescent="0.4">
      <c r="A30" s="9"/>
      <c r="B30" s="9" t="s">
        <v>42</v>
      </c>
      <c r="C30" s="15">
        <v>3</v>
      </c>
      <c r="D30" s="16" t="s">
        <v>41</v>
      </c>
      <c r="E30" s="16" t="s">
        <v>40</v>
      </c>
      <c r="F30" s="17">
        <v>7650</v>
      </c>
      <c r="G30" s="25" t="s">
        <v>40</v>
      </c>
      <c r="H30" s="16">
        <v>25</v>
      </c>
      <c r="I30" s="18" t="s">
        <v>44</v>
      </c>
      <c r="J30" s="12">
        <f t="shared" si="2"/>
        <v>573750</v>
      </c>
      <c r="K30" s="12"/>
      <c r="N30" s="1"/>
    </row>
    <row r="31" spans="1:14" ht="15" thickBot="1" x14ac:dyDescent="0.4">
      <c r="A31" s="9"/>
      <c r="B31" s="9" t="s">
        <v>34</v>
      </c>
      <c r="C31" s="15">
        <v>200</v>
      </c>
      <c r="D31" s="16" t="s">
        <v>27</v>
      </c>
      <c r="E31" s="16" t="s">
        <v>40</v>
      </c>
      <c r="F31" s="17">
        <v>25000</v>
      </c>
      <c r="G31" s="25" t="s">
        <v>40</v>
      </c>
      <c r="H31" s="16">
        <v>3</v>
      </c>
      <c r="I31" s="18" t="s">
        <v>35</v>
      </c>
      <c r="J31" s="12">
        <f t="shared" si="2"/>
        <v>15000000</v>
      </c>
      <c r="K31" s="12"/>
      <c r="N31" s="1"/>
    </row>
    <row r="32" spans="1:14" ht="15" thickBot="1" x14ac:dyDescent="0.4">
      <c r="A32" s="9"/>
      <c r="B32" s="9" t="s">
        <v>43</v>
      </c>
      <c r="C32" s="15">
        <v>3</v>
      </c>
      <c r="D32" s="16" t="s">
        <v>41</v>
      </c>
      <c r="E32" s="16" t="s">
        <v>40</v>
      </c>
      <c r="F32" s="17">
        <v>7650</v>
      </c>
      <c r="G32" s="25" t="s">
        <v>40</v>
      </c>
      <c r="H32" s="16">
        <v>45</v>
      </c>
      <c r="I32" s="18" t="s">
        <v>44</v>
      </c>
      <c r="J32" s="12">
        <f t="shared" si="2"/>
        <v>1032750</v>
      </c>
      <c r="K32" s="12"/>
      <c r="N32" s="1"/>
    </row>
    <row r="33" spans="1:14" ht="15" thickBot="1" x14ac:dyDescent="0.4">
      <c r="A33" s="9"/>
      <c r="B33" s="9" t="s">
        <v>36</v>
      </c>
      <c r="C33" s="15">
        <v>20</v>
      </c>
      <c r="D33" s="16" t="s">
        <v>37</v>
      </c>
      <c r="E33" s="16" t="s">
        <v>40</v>
      </c>
      <c r="F33" s="17">
        <v>1200000</v>
      </c>
      <c r="G33" s="25" t="s">
        <v>40</v>
      </c>
      <c r="H33" s="16">
        <v>1</v>
      </c>
      <c r="I33" s="18" t="s">
        <v>45</v>
      </c>
      <c r="J33" s="12">
        <f t="shared" si="2"/>
        <v>24000000</v>
      </c>
      <c r="K33" s="12"/>
      <c r="N33" s="1"/>
    </row>
    <row r="34" spans="1:14" ht="15" thickBot="1" x14ac:dyDescent="0.4">
      <c r="A34" s="9"/>
      <c r="B34" s="9" t="s">
        <v>38</v>
      </c>
      <c r="C34" s="15">
        <v>400</v>
      </c>
      <c r="D34" s="16" t="s">
        <v>37</v>
      </c>
      <c r="E34" s="16" t="s">
        <v>40</v>
      </c>
      <c r="F34" s="17">
        <v>50000</v>
      </c>
      <c r="G34" s="25" t="s">
        <v>40</v>
      </c>
      <c r="H34" s="16">
        <v>1</v>
      </c>
      <c r="I34" s="18" t="s">
        <v>45</v>
      </c>
      <c r="J34" s="12">
        <f t="shared" si="2"/>
        <v>20000000</v>
      </c>
      <c r="K34" s="12"/>
      <c r="N34" s="1"/>
    </row>
    <row r="35" spans="1:14" ht="15" thickBot="1" x14ac:dyDescent="0.4">
      <c r="A35" s="9"/>
      <c r="B35" s="9" t="s">
        <v>39</v>
      </c>
      <c r="C35" s="15">
        <v>10</v>
      </c>
      <c r="D35" s="16" t="s">
        <v>41</v>
      </c>
      <c r="E35" s="16" t="s">
        <v>40</v>
      </c>
      <c r="F35" s="17">
        <v>25000</v>
      </c>
      <c r="G35" s="25" t="s">
        <v>40</v>
      </c>
      <c r="H35" s="16">
        <v>6</v>
      </c>
      <c r="I35" s="18" t="s">
        <v>45</v>
      </c>
      <c r="J35" s="12">
        <f t="shared" si="2"/>
        <v>1500000</v>
      </c>
      <c r="K35" s="12"/>
      <c r="N35" s="1"/>
    </row>
    <row r="36" spans="1:14" ht="15" thickBot="1" x14ac:dyDescent="0.4">
      <c r="A36" s="9"/>
      <c r="B36" s="9"/>
      <c r="C36" s="15"/>
      <c r="D36" s="16"/>
      <c r="E36" s="16"/>
      <c r="F36" s="17"/>
      <c r="G36" s="17"/>
      <c r="H36" s="16"/>
      <c r="I36" s="18"/>
      <c r="J36" s="12"/>
      <c r="K36" s="12"/>
    </row>
    <row r="37" spans="1:14" ht="15" thickBot="1" x14ac:dyDescent="0.4">
      <c r="A37" s="9" t="s">
        <v>26</v>
      </c>
      <c r="B37" s="9" t="s">
        <v>47</v>
      </c>
      <c r="C37" s="15"/>
      <c r="D37" s="16"/>
      <c r="E37" s="16"/>
      <c r="F37" s="17"/>
      <c r="G37" s="17"/>
      <c r="H37" s="16"/>
      <c r="I37" s="18"/>
      <c r="J37" s="12"/>
      <c r="K37" s="12">
        <f>SUM(J38:J46)</f>
        <v>81699950</v>
      </c>
    </row>
    <row r="38" spans="1:14" ht="15" thickBot="1" x14ac:dyDescent="0.4">
      <c r="A38" s="9"/>
      <c r="B38" s="9" t="s">
        <v>61</v>
      </c>
      <c r="C38" s="15">
        <v>1</v>
      </c>
      <c r="D38" s="16" t="s">
        <v>28</v>
      </c>
      <c r="E38" s="16" t="s">
        <v>40</v>
      </c>
      <c r="F38" s="17">
        <v>57255</v>
      </c>
      <c r="G38" s="17" t="s">
        <v>40</v>
      </c>
      <c r="H38" s="16">
        <v>90</v>
      </c>
      <c r="I38" s="18" t="s">
        <v>19</v>
      </c>
      <c r="J38" s="12">
        <f t="shared" ref="J38:J46" si="3">+C38*F38*H38</f>
        <v>5152950</v>
      </c>
      <c r="K38" s="12"/>
    </row>
    <row r="39" spans="1:14" ht="15" thickBot="1" x14ac:dyDescent="0.4">
      <c r="A39" s="9"/>
      <c r="B39" s="9" t="s">
        <v>53</v>
      </c>
      <c r="C39" s="15">
        <v>3</v>
      </c>
      <c r="D39" s="16" t="s">
        <v>28</v>
      </c>
      <c r="E39" s="16" t="s">
        <v>40</v>
      </c>
      <c r="F39" s="17">
        <v>14400</v>
      </c>
      <c r="G39" s="17" t="s">
        <v>40</v>
      </c>
      <c r="H39" s="16">
        <v>90</v>
      </c>
      <c r="I39" s="18" t="s">
        <v>19</v>
      </c>
      <c r="J39" s="12">
        <f t="shared" si="3"/>
        <v>3888000</v>
      </c>
      <c r="K39" s="12"/>
    </row>
    <row r="40" spans="1:14" ht="15" thickBot="1" x14ac:dyDescent="0.4">
      <c r="A40" s="9"/>
      <c r="B40" s="9" t="s">
        <v>54</v>
      </c>
      <c r="C40" s="15">
        <v>2</v>
      </c>
      <c r="D40" s="16" t="s">
        <v>28</v>
      </c>
      <c r="E40" s="16" t="s">
        <v>40</v>
      </c>
      <c r="F40" s="17">
        <v>96800</v>
      </c>
      <c r="G40" s="17" t="s">
        <v>40</v>
      </c>
      <c r="H40" s="16">
        <v>90</v>
      </c>
      <c r="I40" s="18" t="s">
        <v>19</v>
      </c>
      <c r="J40" s="12">
        <f t="shared" si="3"/>
        <v>17424000</v>
      </c>
      <c r="K40" s="12"/>
    </row>
    <row r="41" spans="1:14" ht="15" thickBot="1" x14ac:dyDescent="0.4">
      <c r="A41" s="9"/>
      <c r="B41" s="9" t="s">
        <v>55</v>
      </c>
      <c r="C41" s="15">
        <v>18000</v>
      </c>
      <c r="D41" s="16" t="s">
        <v>29</v>
      </c>
      <c r="E41" s="16" t="s">
        <v>40</v>
      </c>
      <c r="F41" s="17">
        <v>300</v>
      </c>
      <c r="G41" s="17" t="s">
        <v>40</v>
      </c>
      <c r="H41" s="16">
        <v>1</v>
      </c>
      <c r="I41" s="18" t="s">
        <v>30</v>
      </c>
      <c r="J41" s="12">
        <f t="shared" si="3"/>
        <v>5400000</v>
      </c>
      <c r="K41" s="12"/>
    </row>
    <row r="42" spans="1:14" ht="15" thickBot="1" x14ac:dyDescent="0.4">
      <c r="A42" s="9"/>
      <c r="B42" s="9" t="s">
        <v>56</v>
      </c>
      <c r="C42" s="15">
        <v>100</v>
      </c>
      <c r="D42" s="16" t="s">
        <v>28</v>
      </c>
      <c r="E42" s="16" t="s">
        <v>40</v>
      </c>
      <c r="F42" s="17">
        <v>3500</v>
      </c>
      <c r="G42" s="17" t="s">
        <v>40</v>
      </c>
      <c r="H42" s="16">
        <v>1</v>
      </c>
      <c r="I42" s="18" t="s">
        <v>45</v>
      </c>
      <c r="J42" s="12">
        <f t="shared" si="3"/>
        <v>350000</v>
      </c>
      <c r="K42" s="12"/>
    </row>
    <row r="43" spans="1:14" ht="15" thickBot="1" x14ac:dyDescent="0.4">
      <c r="A43" s="9"/>
      <c r="B43" s="9" t="s">
        <v>57</v>
      </c>
      <c r="C43" s="15">
        <v>5</v>
      </c>
      <c r="D43" s="16" t="s">
        <v>31</v>
      </c>
      <c r="E43" s="16" t="s">
        <v>40</v>
      </c>
      <c r="F43" s="17">
        <v>297000</v>
      </c>
      <c r="G43" s="17" t="s">
        <v>40</v>
      </c>
      <c r="H43" s="16">
        <v>1</v>
      </c>
      <c r="I43" s="18" t="s">
        <v>45</v>
      </c>
      <c r="J43" s="12">
        <f t="shared" si="3"/>
        <v>1485000</v>
      </c>
      <c r="K43" s="12"/>
    </row>
    <row r="44" spans="1:14" ht="15" thickBot="1" x14ac:dyDescent="0.4">
      <c r="A44" s="9"/>
      <c r="B44" s="9" t="s">
        <v>58</v>
      </c>
      <c r="C44" s="15">
        <v>2</v>
      </c>
      <c r="D44" s="16" t="s">
        <v>46</v>
      </c>
      <c r="E44" s="16" t="s">
        <v>40</v>
      </c>
      <c r="F44" s="17">
        <v>15000000</v>
      </c>
      <c r="G44" s="17" t="s">
        <v>40</v>
      </c>
      <c r="H44" s="16">
        <v>1</v>
      </c>
      <c r="I44" s="18" t="s">
        <v>45</v>
      </c>
      <c r="J44" s="12">
        <f t="shared" si="3"/>
        <v>30000000</v>
      </c>
      <c r="K44" s="12"/>
    </row>
    <row r="45" spans="1:14" ht="15" thickBot="1" x14ac:dyDescent="0.4">
      <c r="A45" s="9"/>
      <c r="B45" s="9" t="s">
        <v>59</v>
      </c>
      <c r="C45" s="15">
        <v>1</v>
      </c>
      <c r="D45" s="16" t="s">
        <v>46</v>
      </c>
      <c r="E45" s="16" t="s">
        <v>40</v>
      </c>
      <c r="F45" s="17">
        <v>6000000</v>
      </c>
      <c r="G45" s="17" t="s">
        <v>40</v>
      </c>
      <c r="H45" s="16">
        <v>1</v>
      </c>
      <c r="I45" s="18"/>
      <c r="J45" s="12">
        <f t="shared" si="3"/>
        <v>6000000</v>
      </c>
      <c r="K45" s="12"/>
    </row>
    <row r="46" spans="1:14" ht="15" thickBot="1" x14ac:dyDescent="0.4">
      <c r="A46" s="9"/>
      <c r="B46" s="9" t="s">
        <v>60</v>
      </c>
      <c r="C46" s="15">
        <v>3</v>
      </c>
      <c r="D46" s="16" t="s">
        <v>46</v>
      </c>
      <c r="E46" s="16" t="s">
        <v>40</v>
      </c>
      <c r="F46" s="17">
        <v>4000000</v>
      </c>
      <c r="G46" s="17" t="s">
        <v>40</v>
      </c>
      <c r="H46" s="16">
        <v>1</v>
      </c>
      <c r="I46" s="18" t="s">
        <v>45</v>
      </c>
      <c r="J46" s="12">
        <f t="shared" si="3"/>
        <v>12000000</v>
      </c>
      <c r="K46" s="12"/>
    </row>
    <row r="47" spans="1:14" ht="1.5" customHeight="1" thickBot="1" x14ac:dyDescent="0.4">
      <c r="A47" s="9"/>
      <c r="B47" s="9"/>
      <c r="C47" s="15"/>
      <c r="D47" s="16"/>
      <c r="E47" s="16"/>
      <c r="F47" s="17"/>
      <c r="G47" s="17"/>
      <c r="H47" s="16"/>
      <c r="I47" s="18"/>
      <c r="J47" s="12"/>
      <c r="K47" s="12"/>
    </row>
    <row r="48" spans="1:14" ht="15" thickBot="1" x14ac:dyDescent="0.4">
      <c r="A48" s="9">
        <v>5</v>
      </c>
      <c r="B48" s="9" t="s">
        <v>68</v>
      </c>
      <c r="C48" s="15"/>
      <c r="D48" s="16"/>
      <c r="E48" s="16"/>
      <c r="F48" s="17"/>
      <c r="G48" s="17"/>
      <c r="H48" s="16"/>
      <c r="I48" s="18"/>
      <c r="J48" s="12"/>
      <c r="K48" s="12">
        <f>SUM(J49:J57)</f>
        <v>130025000</v>
      </c>
    </row>
    <row r="49" spans="1:15" ht="15" thickBot="1" x14ac:dyDescent="0.4">
      <c r="A49" s="9"/>
      <c r="B49" s="9" t="s">
        <v>69</v>
      </c>
      <c r="C49" s="15">
        <v>100</v>
      </c>
      <c r="D49" s="16" t="s">
        <v>28</v>
      </c>
      <c r="E49" s="16" t="s">
        <v>40</v>
      </c>
      <c r="F49" s="17">
        <v>75000</v>
      </c>
      <c r="G49" s="17"/>
      <c r="H49" s="16"/>
      <c r="I49" s="18"/>
      <c r="J49" s="12">
        <f>C49*F49</f>
        <v>7500000</v>
      </c>
      <c r="K49" s="12"/>
    </row>
    <row r="50" spans="1:15" ht="15" thickBot="1" x14ac:dyDescent="0.4">
      <c r="A50" s="9"/>
      <c r="B50" s="9" t="s">
        <v>70</v>
      </c>
      <c r="C50" s="15">
        <v>10</v>
      </c>
      <c r="D50" s="16" t="s">
        <v>46</v>
      </c>
      <c r="E50" s="16" t="s">
        <v>40</v>
      </c>
      <c r="F50" s="17">
        <v>2602500</v>
      </c>
      <c r="G50" s="17"/>
      <c r="H50" s="16"/>
      <c r="I50" s="18"/>
      <c r="J50" s="12">
        <f>C50*F50</f>
        <v>26025000</v>
      </c>
      <c r="K50" s="12"/>
    </row>
    <row r="51" spans="1:15" ht="15" thickBot="1" x14ac:dyDescent="0.4">
      <c r="A51" s="9"/>
      <c r="B51" s="9" t="s">
        <v>71</v>
      </c>
      <c r="C51" s="15">
        <v>100</v>
      </c>
      <c r="D51" s="16" t="s">
        <v>79</v>
      </c>
      <c r="E51" s="16" t="s">
        <v>40</v>
      </c>
      <c r="F51" s="17">
        <v>75000</v>
      </c>
      <c r="G51" s="17"/>
      <c r="H51" s="16"/>
      <c r="I51" s="18"/>
      <c r="J51" s="12">
        <f t="shared" ref="J51:J57" si="4">C51*F51</f>
        <v>7500000</v>
      </c>
      <c r="K51" s="12"/>
    </row>
    <row r="52" spans="1:15" ht="15" thickBot="1" x14ac:dyDescent="0.4">
      <c r="A52" s="9"/>
      <c r="B52" s="9" t="s">
        <v>72</v>
      </c>
      <c r="C52" s="15">
        <v>3</v>
      </c>
      <c r="D52" s="16" t="s">
        <v>46</v>
      </c>
      <c r="E52" s="16" t="s">
        <v>40</v>
      </c>
      <c r="F52" s="17">
        <v>750000</v>
      </c>
      <c r="G52" s="17"/>
      <c r="H52" s="16"/>
      <c r="I52" s="18"/>
      <c r="J52" s="12">
        <f t="shared" si="4"/>
        <v>2250000</v>
      </c>
      <c r="K52" s="12"/>
    </row>
    <row r="53" spans="1:15" ht="15" thickBot="1" x14ac:dyDescent="0.4">
      <c r="A53" s="9"/>
      <c r="B53" s="9" t="s">
        <v>73</v>
      </c>
      <c r="C53" s="15">
        <v>3</v>
      </c>
      <c r="D53" s="16" t="s">
        <v>46</v>
      </c>
      <c r="E53" s="16" t="s">
        <v>40</v>
      </c>
      <c r="F53" s="17">
        <v>2500000</v>
      </c>
      <c r="G53" s="17"/>
      <c r="H53" s="16"/>
      <c r="I53" s="18"/>
      <c r="J53" s="12">
        <f t="shared" si="4"/>
        <v>7500000</v>
      </c>
      <c r="K53" s="12"/>
    </row>
    <row r="54" spans="1:15" ht="15" thickBot="1" x14ac:dyDescent="0.4">
      <c r="A54" s="9"/>
      <c r="B54" s="9" t="s">
        <v>74</v>
      </c>
      <c r="C54" s="15">
        <v>3</v>
      </c>
      <c r="D54" s="16" t="s">
        <v>46</v>
      </c>
      <c r="E54" s="16" t="s">
        <v>40</v>
      </c>
      <c r="F54" s="17">
        <v>1600000</v>
      </c>
      <c r="G54" s="17"/>
      <c r="H54" s="16"/>
      <c r="I54" s="18"/>
      <c r="J54" s="12">
        <f t="shared" si="4"/>
        <v>4800000</v>
      </c>
      <c r="K54" s="12"/>
    </row>
    <row r="55" spans="1:15" ht="15" thickBot="1" x14ac:dyDescent="0.4">
      <c r="A55" s="9"/>
      <c r="B55" s="9" t="s">
        <v>75</v>
      </c>
      <c r="C55" s="15">
        <v>5</v>
      </c>
      <c r="D55" s="16" t="s">
        <v>46</v>
      </c>
      <c r="E55" s="16" t="s">
        <v>40</v>
      </c>
      <c r="F55" s="17">
        <v>1000000</v>
      </c>
      <c r="G55" s="17"/>
      <c r="H55" s="16"/>
      <c r="I55" s="18"/>
      <c r="J55" s="12">
        <f t="shared" si="4"/>
        <v>5000000</v>
      </c>
      <c r="K55" s="12"/>
    </row>
    <row r="56" spans="1:15" ht="15" thickBot="1" x14ac:dyDescent="0.4">
      <c r="A56" s="9"/>
      <c r="B56" s="9" t="s">
        <v>76</v>
      </c>
      <c r="C56" s="15">
        <v>5</v>
      </c>
      <c r="D56" s="16" t="s">
        <v>46</v>
      </c>
      <c r="E56" s="16" t="s">
        <v>40</v>
      </c>
      <c r="F56" s="17">
        <v>1650000</v>
      </c>
      <c r="G56" s="17"/>
      <c r="H56" s="16"/>
      <c r="I56" s="18"/>
      <c r="J56" s="12">
        <f t="shared" si="4"/>
        <v>8250000</v>
      </c>
      <c r="K56" s="12"/>
    </row>
    <row r="57" spans="1:15" ht="15" thickBot="1" x14ac:dyDescent="0.4">
      <c r="A57" s="9"/>
      <c r="B57" s="9" t="s">
        <v>77</v>
      </c>
      <c r="C57" s="15">
        <v>360</v>
      </c>
      <c r="D57" s="16" t="s">
        <v>78</v>
      </c>
      <c r="E57" s="16" t="s">
        <v>40</v>
      </c>
      <c r="F57" s="17">
        <v>170000</v>
      </c>
      <c r="G57" s="17"/>
      <c r="H57" s="16"/>
      <c r="I57" s="18"/>
      <c r="J57" s="12">
        <f t="shared" si="4"/>
        <v>61200000</v>
      </c>
      <c r="K57" s="12"/>
      <c r="N57">
        <f>50*170000</f>
        <v>8500000</v>
      </c>
    </row>
    <row r="58" spans="1:15" s="2" customFormat="1" ht="15" thickBot="1" x14ac:dyDescent="0.4">
      <c r="A58" s="13"/>
      <c r="B58" s="13" t="s">
        <v>51</v>
      </c>
      <c r="C58" s="19"/>
      <c r="D58" s="20"/>
      <c r="E58" s="20"/>
      <c r="F58" s="21"/>
      <c r="G58" s="21"/>
      <c r="H58" s="20"/>
      <c r="I58" s="22"/>
      <c r="J58" s="13"/>
      <c r="K58" s="14">
        <f>SUM(K6:K57)</f>
        <v>699181450</v>
      </c>
      <c r="L58" s="7"/>
      <c r="M58" s="8"/>
      <c r="O58" s="7"/>
    </row>
    <row r="59" spans="1:15" ht="2" customHeight="1" thickBot="1" x14ac:dyDescent="0.4">
      <c r="A59" s="9"/>
      <c r="B59" s="9"/>
      <c r="C59" s="9"/>
      <c r="D59" s="9"/>
      <c r="E59" s="9"/>
      <c r="F59" s="10"/>
      <c r="G59" s="10"/>
      <c r="H59" s="9"/>
      <c r="I59" s="9"/>
      <c r="J59" s="9"/>
      <c r="K59" s="9"/>
    </row>
    <row r="62" spans="1:15" x14ac:dyDescent="0.35">
      <c r="F62" s="60"/>
      <c r="G62" s="60"/>
      <c r="H62" s="61"/>
      <c r="I62" s="61"/>
      <c r="J62" s="61"/>
      <c r="K62" s="61"/>
    </row>
    <row r="63" spans="1:15" s="3" customFormat="1" ht="16.5" x14ac:dyDescent="0.35">
      <c r="A63"/>
      <c r="B63"/>
      <c r="C63"/>
      <c r="D63"/>
      <c r="E63"/>
      <c r="F63" s="99" t="s">
        <v>88</v>
      </c>
      <c r="G63" s="99"/>
      <c r="H63" s="99"/>
      <c r="I63" s="99"/>
      <c r="J63" s="99"/>
      <c r="K63" s="99"/>
      <c r="M63" s="5"/>
      <c r="N63"/>
    </row>
    <row r="64" spans="1:15" s="3" customFormat="1" ht="16.5" x14ac:dyDescent="0.35">
      <c r="A64"/>
      <c r="B64"/>
      <c r="C64"/>
      <c r="D64"/>
      <c r="E64"/>
      <c r="F64" s="99" t="s">
        <v>5</v>
      </c>
      <c r="G64" s="99"/>
      <c r="H64" s="99"/>
      <c r="I64" s="99"/>
      <c r="J64" s="99"/>
      <c r="K64" s="99"/>
      <c r="M64" s="5"/>
      <c r="N64"/>
    </row>
    <row r="65" spans="1:14" s="3" customFormat="1" ht="16.5" x14ac:dyDescent="0.35">
      <c r="A65"/>
      <c r="B65"/>
      <c r="C65"/>
      <c r="D65"/>
      <c r="E65"/>
      <c r="F65" s="62"/>
      <c r="G65" s="62"/>
      <c r="H65" s="62"/>
      <c r="I65" s="62"/>
      <c r="J65" s="62"/>
      <c r="K65" s="63"/>
      <c r="M65" s="5"/>
      <c r="N65"/>
    </row>
    <row r="66" spans="1:14" s="3" customFormat="1" ht="16.5" x14ac:dyDescent="0.35">
      <c r="A66"/>
      <c r="B66"/>
      <c r="C66"/>
      <c r="D66"/>
      <c r="E66"/>
      <c r="F66" s="62"/>
      <c r="G66" s="62"/>
      <c r="H66" s="62"/>
      <c r="I66" s="62"/>
      <c r="J66" s="62"/>
      <c r="K66" s="63"/>
      <c r="M66" s="5"/>
      <c r="N66"/>
    </row>
    <row r="67" spans="1:14" s="3" customFormat="1" ht="16.5" x14ac:dyDescent="0.35">
      <c r="A67"/>
      <c r="B67"/>
      <c r="C67"/>
      <c r="D67"/>
      <c r="E67"/>
      <c r="F67" s="99"/>
      <c r="G67" s="99"/>
      <c r="H67" s="99"/>
      <c r="I67" s="99"/>
      <c r="J67" s="99"/>
      <c r="K67" s="63"/>
      <c r="M67" s="5"/>
      <c r="N67"/>
    </row>
    <row r="68" spans="1:14" s="3" customFormat="1" ht="16.5" x14ac:dyDescent="0.35">
      <c r="A68"/>
      <c r="B68"/>
      <c r="C68"/>
      <c r="D68"/>
      <c r="E68"/>
      <c r="F68" s="99" t="s">
        <v>6</v>
      </c>
      <c r="G68" s="99"/>
      <c r="H68" s="99"/>
      <c r="I68" s="99"/>
      <c r="J68" s="99"/>
      <c r="K68" s="99"/>
      <c r="M68" s="5"/>
      <c r="N68"/>
    </row>
    <row r="69" spans="1:14" s="3" customFormat="1" ht="16.5" x14ac:dyDescent="0.35">
      <c r="A69"/>
      <c r="B69"/>
      <c r="C69"/>
      <c r="D69"/>
      <c r="E69"/>
      <c r="F69" s="99" t="s">
        <v>7</v>
      </c>
      <c r="G69" s="99"/>
      <c r="H69" s="99"/>
      <c r="I69" s="99"/>
      <c r="J69" s="99"/>
      <c r="K69" s="99"/>
      <c r="M69" s="5"/>
      <c r="N69"/>
    </row>
    <row r="70" spans="1:14" x14ac:dyDescent="0.35">
      <c r="F70" s="64"/>
      <c r="G70" s="64"/>
      <c r="H70" s="63"/>
      <c r="I70" s="63"/>
      <c r="J70" s="63"/>
      <c r="K70" s="63"/>
    </row>
  </sheetData>
  <mergeCells count="8">
    <mergeCell ref="F68:K68"/>
    <mergeCell ref="F69:K69"/>
    <mergeCell ref="A1:K1"/>
    <mergeCell ref="C4:I4"/>
    <mergeCell ref="J4:K4"/>
    <mergeCell ref="F63:K63"/>
    <mergeCell ref="F64:K64"/>
    <mergeCell ref="F67:J67"/>
  </mergeCells>
  <printOptions horizontalCentered="1"/>
  <pageMargins left="0" right="0" top="0.74803149606299213" bottom="1.9685039370078741" header="0.31496062992125984" footer="0.31496062992125984"/>
  <pageSetup paperSize="1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6A785-258D-4DE3-A82C-076A91D6D602}">
  <dimension ref="A1:O69"/>
  <sheetViews>
    <sheetView workbookViewId="0">
      <pane ySplit="4" topLeftCell="A5" activePane="bottomLeft" state="frozen"/>
      <selection pane="bottomLeft" activeCell="K27" sqref="K27"/>
    </sheetView>
  </sheetViews>
  <sheetFormatPr defaultRowHeight="14" x14ac:dyDescent="0.3"/>
  <cols>
    <col min="1" max="1" width="3.6328125" style="29" customWidth="1"/>
    <col min="2" max="2" width="36.7265625" style="29" customWidth="1"/>
    <col min="3" max="3" width="6.26953125" style="29" bestFit="1" customWidth="1"/>
    <col min="4" max="4" width="7" style="29" customWidth="1"/>
    <col min="5" max="5" width="2.1796875" style="29" customWidth="1"/>
    <col min="6" max="6" width="11.90625" style="27" bestFit="1" customWidth="1"/>
    <col min="7" max="7" width="2.1796875" style="27" customWidth="1"/>
    <col min="8" max="8" width="3" style="29" bestFit="1" customWidth="1"/>
    <col min="9" max="9" width="5.1796875" style="29" bestFit="1" customWidth="1"/>
    <col min="10" max="10" width="16.81640625" style="29" customWidth="1"/>
    <col min="11" max="11" width="13" style="29" customWidth="1"/>
    <col min="12" max="12" width="14.7265625" style="27" customWidth="1"/>
    <col min="13" max="13" width="15.36328125" style="28" customWidth="1"/>
    <col min="14" max="14" width="17" style="29" customWidth="1"/>
    <col min="15" max="15" width="12.90625" style="27" customWidth="1"/>
    <col min="16" max="16384" width="8.7265625" style="29"/>
  </cols>
  <sheetData>
    <row r="1" spans="1:15" x14ac:dyDescent="0.3">
      <c r="A1" s="106" t="s">
        <v>65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5" x14ac:dyDescent="0.3">
      <c r="A2" s="30" t="s">
        <v>1</v>
      </c>
    </row>
    <row r="3" spans="1:15" ht="14.5" thickBot="1" x14ac:dyDescent="0.35">
      <c r="A3" s="30"/>
    </row>
    <row r="4" spans="1:15" s="59" customFormat="1" ht="14.5" thickBot="1" x14ac:dyDescent="0.35">
      <c r="A4" s="31" t="s">
        <v>2</v>
      </c>
      <c r="B4" s="31" t="s">
        <v>8</v>
      </c>
      <c r="C4" s="107" t="s">
        <v>9</v>
      </c>
      <c r="D4" s="108"/>
      <c r="E4" s="108"/>
      <c r="F4" s="108"/>
      <c r="G4" s="108"/>
      <c r="H4" s="108"/>
      <c r="I4" s="109"/>
      <c r="J4" s="107" t="s">
        <v>0</v>
      </c>
      <c r="K4" s="108"/>
      <c r="L4" s="105" t="s">
        <v>83</v>
      </c>
      <c r="M4" s="105"/>
      <c r="N4" s="105"/>
      <c r="O4" s="32"/>
    </row>
    <row r="5" spans="1:15" ht="14.5" thickBot="1" x14ac:dyDescent="0.35">
      <c r="A5" s="33"/>
      <c r="B5" s="33"/>
      <c r="C5" s="34"/>
      <c r="D5" s="35"/>
      <c r="E5" s="35"/>
      <c r="F5" s="36"/>
      <c r="G5" s="36"/>
      <c r="H5" s="35"/>
      <c r="I5" s="37"/>
      <c r="J5" s="33"/>
      <c r="K5" s="34"/>
      <c r="L5" s="54" t="s">
        <v>80</v>
      </c>
      <c r="M5" s="55" t="s">
        <v>81</v>
      </c>
      <c r="N5" s="56" t="s">
        <v>82</v>
      </c>
    </row>
    <row r="6" spans="1:15" ht="14.5" thickBot="1" x14ac:dyDescent="0.35">
      <c r="A6" s="33" t="s">
        <v>3</v>
      </c>
      <c r="B6" s="33" t="s">
        <v>10</v>
      </c>
      <c r="C6" s="34"/>
      <c r="D6" s="35"/>
      <c r="E6" s="35"/>
      <c r="F6" s="36"/>
      <c r="G6" s="36"/>
      <c r="H6" s="35"/>
      <c r="I6" s="37"/>
      <c r="J6" s="33"/>
      <c r="K6" s="38">
        <f>SUM(J13:J20)</f>
        <v>19600000</v>
      </c>
      <c r="L6" s="51">
        <v>19600000</v>
      </c>
      <c r="M6" s="57"/>
      <c r="N6" s="33"/>
    </row>
    <row r="7" spans="1:15" ht="14.5" thickBot="1" x14ac:dyDescent="0.35">
      <c r="A7" s="33"/>
      <c r="B7" s="33" t="s">
        <v>67</v>
      </c>
      <c r="C7" s="34"/>
      <c r="D7" s="35"/>
      <c r="E7" s="35"/>
      <c r="F7" s="36"/>
      <c r="G7" s="36"/>
      <c r="H7" s="35"/>
      <c r="I7" s="37"/>
      <c r="J7" s="33"/>
      <c r="K7" s="34"/>
      <c r="L7" s="51"/>
      <c r="M7" s="57"/>
      <c r="N7" s="33"/>
    </row>
    <row r="8" spans="1:15" ht="14.5" thickBot="1" x14ac:dyDescent="0.35">
      <c r="A8" s="33"/>
      <c r="B8" s="33" t="s">
        <v>66</v>
      </c>
      <c r="C8" s="34"/>
      <c r="D8" s="35"/>
      <c r="E8" s="35"/>
      <c r="F8" s="36"/>
      <c r="G8" s="36"/>
      <c r="H8" s="35"/>
      <c r="I8" s="37"/>
      <c r="J8" s="33"/>
      <c r="K8" s="34"/>
      <c r="L8" s="51"/>
      <c r="M8" s="57"/>
      <c r="N8" s="33"/>
    </row>
    <row r="9" spans="1:15" ht="14.5" thickBot="1" x14ac:dyDescent="0.35">
      <c r="A9" s="33"/>
      <c r="B9" s="33" t="s">
        <v>12</v>
      </c>
      <c r="C9" s="34"/>
      <c r="D9" s="35"/>
      <c r="E9" s="35"/>
      <c r="F9" s="36"/>
      <c r="G9" s="36"/>
      <c r="H9" s="35"/>
      <c r="I9" s="37"/>
      <c r="J9" s="33"/>
      <c r="K9" s="34"/>
      <c r="L9" s="51"/>
      <c r="M9" s="57"/>
      <c r="N9" s="33"/>
    </row>
    <row r="10" spans="1:15" ht="14.5" thickBot="1" x14ac:dyDescent="0.35">
      <c r="A10" s="33"/>
      <c r="B10" s="33" t="s">
        <v>13</v>
      </c>
      <c r="C10" s="34"/>
      <c r="D10" s="35"/>
      <c r="E10" s="35"/>
      <c r="F10" s="36"/>
      <c r="G10" s="36"/>
      <c r="H10" s="35"/>
      <c r="I10" s="37"/>
      <c r="J10" s="33"/>
      <c r="K10" s="34"/>
      <c r="L10" s="51"/>
      <c r="M10" s="57"/>
      <c r="N10" s="33"/>
    </row>
    <row r="11" spans="1:15" ht="14.5" thickBot="1" x14ac:dyDescent="0.35">
      <c r="A11" s="33"/>
      <c r="B11" s="33" t="s">
        <v>16</v>
      </c>
      <c r="C11" s="34"/>
      <c r="D11" s="35"/>
      <c r="E11" s="35"/>
      <c r="F11" s="36"/>
      <c r="G11" s="36"/>
      <c r="H11" s="35"/>
      <c r="I11" s="37"/>
      <c r="J11" s="39"/>
      <c r="K11" s="34"/>
      <c r="L11" s="51"/>
      <c r="M11" s="57"/>
      <c r="N11" s="33"/>
    </row>
    <row r="12" spans="1:15" ht="14.5" thickBot="1" x14ac:dyDescent="0.35">
      <c r="A12" s="33"/>
      <c r="B12" s="33" t="s">
        <v>84</v>
      </c>
      <c r="C12" s="34">
        <v>1</v>
      </c>
      <c r="D12" s="35" t="s">
        <v>18</v>
      </c>
      <c r="E12" s="35" t="s">
        <v>40</v>
      </c>
      <c r="F12" s="36">
        <v>900000</v>
      </c>
      <c r="G12" s="36"/>
      <c r="H12" s="35">
        <v>1</v>
      </c>
      <c r="I12" s="37" t="s">
        <v>20</v>
      </c>
      <c r="J12" s="39">
        <v>900000</v>
      </c>
      <c r="K12" s="34"/>
      <c r="L12" s="51"/>
      <c r="M12" s="57"/>
      <c r="N12" s="33"/>
    </row>
    <row r="13" spans="1:15" ht="28.5" thickBot="1" x14ac:dyDescent="0.35">
      <c r="A13" s="33"/>
      <c r="B13" s="33" t="s">
        <v>17</v>
      </c>
      <c r="C13" s="34">
        <v>1</v>
      </c>
      <c r="D13" s="35" t="s">
        <v>18</v>
      </c>
      <c r="E13" s="35" t="s">
        <v>40</v>
      </c>
      <c r="F13" s="36">
        <v>450000</v>
      </c>
      <c r="G13" s="40" t="s">
        <v>40</v>
      </c>
      <c r="H13" s="35">
        <v>2</v>
      </c>
      <c r="I13" s="37" t="s">
        <v>20</v>
      </c>
      <c r="J13" s="39">
        <v>900000</v>
      </c>
      <c r="K13" s="41"/>
      <c r="L13" s="51"/>
      <c r="M13" s="57"/>
      <c r="N13" s="33"/>
    </row>
    <row r="14" spans="1:15" ht="28.5" thickBot="1" x14ac:dyDescent="0.35">
      <c r="A14" s="33"/>
      <c r="B14" s="33" t="s">
        <v>85</v>
      </c>
      <c r="C14" s="34">
        <v>2</v>
      </c>
      <c r="D14" s="35" t="s">
        <v>18</v>
      </c>
      <c r="E14" s="35" t="s">
        <v>40</v>
      </c>
      <c r="F14" s="36">
        <v>450000</v>
      </c>
      <c r="G14" s="40" t="s">
        <v>40</v>
      </c>
      <c r="H14" s="35">
        <v>2</v>
      </c>
      <c r="I14" s="37" t="s">
        <v>20</v>
      </c>
      <c r="J14" s="39">
        <v>1800000</v>
      </c>
      <c r="K14" s="34"/>
      <c r="L14" s="51"/>
      <c r="M14" s="57"/>
      <c r="N14" s="33"/>
    </row>
    <row r="15" spans="1:15" ht="28.5" thickBot="1" x14ac:dyDescent="0.35">
      <c r="A15" s="33"/>
      <c r="B15" s="33" t="s">
        <v>21</v>
      </c>
      <c r="C15" s="34">
        <v>1</v>
      </c>
      <c r="D15" s="35" t="s">
        <v>18</v>
      </c>
      <c r="E15" s="35" t="s">
        <v>40</v>
      </c>
      <c r="F15" s="36">
        <v>450000</v>
      </c>
      <c r="G15" s="40" t="s">
        <v>40</v>
      </c>
      <c r="H15" s="35">
        <v>2</v>
      </c>
      <c r="I15" s="37" t="s">
        <v>20</v>
      </c>
      <c r="J15" s="39">
        <v>900000</v>
      </c>
      <c r="K15" s="34"/>
      <c r="L15" s="51"/>
      <c r="M15" s="57"/>
      <c r="N15" s="33"/>
    </row>
    <row r="16" spans="1:15" ht="14.5" thickBot="1" x14ac:dyDescent="0.35">
      <c r="A16" s="33"/>
      <c r="B16" s="33" t="s">
        <v>86</v>
      </c>
      <c r="C16" s="34">
        <v>2</v>
      </c>
      <c r="D16" s="35" t="s">
        <v>18</v>
      </c>
      <c r="E16" s="35" t="s">
        <v>40</v>
      </c>
      <c r="F16" s="36">
        <v>450000</v>
      </c>
      <c r="G16" s="40"/>
      <c r="H16" s="35">
        <v>2</v>
      </c>
      <c r="I16" s="37" t="s">
        <v>20</v>
      </c>
      <c r="J16" s="39">
        <v>1800000</v>
      </c>
      <c r="K16" s="34"/>
      <c r="L16" s="51"/>
      <c r="M16" s="57"/>
      <c r="N16" s="33"/>
    </row>
    <row r="17" spans="1:14" ht="14.5" thickBot="1" x14ac:dyDescent="0.35">
      <c r="A17" s="33"/>
      <c r="B17" s="33" t="s">
        <v>87</v>
      </c>
      <c r="C17" s="34">
        <v>1</v>
      </c>
      <c r="D17" s="35" t="s">
        <v>18</v>
      </c>
      <c r="E17" s="35" t="s">
        <v>40</v>
      </c>
      <c r="F17" s="36">
        <v>450000</v>
      </c>
      <c r="G17" s="40"/>
      <c r="H17" s="35">
        <v>2</v>
      </c>
      <c r="I17" s="37" t="s">
        <v>20</v>
      </c>
      <c r="J17" s="39">
        <v>900000</v>
      </c>
      <c r="K17" s="34"/>
      <c r="L17" s="51"/>
      <c r="M17" s="57"/>
      <c r="N17" s="33"/>
    </row>
    <row r="18" spans="1:14" ht="28.5" thickBot="1" x14ac:dyDescent="0.35">
      <c r="A18" s="33"/>
      <c r="B18" s="33" t="s">
        <v>48</v>
      </c>
      <c r="C18" s="34">
        <v>5</v>
      </c>
      <c r="D18" s="35" t="s">
        <v>18</v>
      </c>
      <c r="E18" s="35" t="s">
        <v>40</v>
      </c>
      <c r="F18" s="36">
        <v>100000</v>
      </c>
      <c r="G18" s="40" t="s">
        <v>40</v>
      </c>
      <c r="H18" s="35">
        <v>6</v>
      </c>
      <c r="I18" s="37" t="s">
        <v>19</v>
      </c>
      <c r="J18" s="39">
        <f t="shared" ref="J18:J20" si="0">+C18*F18*H18</f>
        <v>3000000</v>
      </c>
      <c r="K18" s="34"/>
      <c r="L18" s="51"/>
      <c r="M18" s="57"/>
      <c r="N18" s="33"/>
    </row>
    <row r="19" spans="1:14" ht="28.5" thickBot="1" x14ac:dyDescent="0.35">
      <c r="A19" s="33"/>
      <c r="B19" s="33" t="s">
        <v>49</v>
      </c>
      <c r="C19" s="34">
        <v>50</v>
      </c>
      <c r="D19" s="35" t="s">
        <v>22</v>
      </c>
      <c r="E19" s="35" t="s">
        <v>40</v>
      </c>
      <c r="F19" s="36">
        <v>65000</v>
      </c>
      <c r="G19" s="40" t="s">
        <v>40</v>
      </c>
      <c r="H19" s="35">
        <v>2</v>
      </c>
      <c r="I19" s="37" t="s">
        <v>19</v>
      </c>
      <c r="J19" s="39">
        <f t="shared" si="0"/>
        <v>6500000</v>
      </c>
      <c r="K19" s="41"/>
      <c r="L19" s="51"/>
      <c r="M19" s="57"/>
      <c r="N19" s="33"/>
    </row>
    <row r="20" spans="1:14" s="27" customFormat="1" ht="28.5" thickBot="1" x14ac:dyDescent="0.35">
      <c r="A20" s="33"/>
      <c r="B20" s="33" t="s">
        <v>25</v>
      </c>
      <c r="C20" s="34">
        <v>38</v>
      </c>
      <c r="D20" s="35" t="s">
        <v>23</v>
      </c>
      <c r="E20" s="35" t="s">
        <v>40</v>
      </c>
      <c r="F20" s="36">
        <v>100000</v>
      </c>
      <c r="G20" s="40" t="s">
        <v>40</v>
      </c>
      <c r="H20" s="35">
        <v>1</v>
      </c>
      <c r="I20" s="37"/>
      <c r="J20" s="39">
        <f t="shared" si="0"/>
        <v>3800000</v>
      </c>
      <c r="K20" s="41"/>
      <c r="L20" s="51"/>
      <c r="M20" s="57"/>
      <c r="N20" s="33"/>
    </row>
    <row r="21" spans="1:14" s="27" customFormat="1" ht="14.5" thickBot="1" x14ac:dyDescent="0.35">
      <c r="A21" s="33"/>
      <c r="B21" s="33"/>
      <c r="C21" s="34"/>
      <c r="D21" s="35"/>
      <c r="E21" s="35"/>
      <c r="F21" s="36"/>
      <c r="G21" s="36"/>
      <c r="H21" s="35"/>
      <c r="I21" s="37"/>
      <c r="J21" s="33"/>
      <c r="K21" s="34"/>
      <c r="L21" s="51"/>
      <c r="M21" s="57"/>
      <c r="N21" s="33"/>
    </row>
    <row r="22" spans="1:14" s="27" customFormat="1" ht="14.5" thickBot="1" x14ac:dyDescent="0.35">
      <c r="A22" s="33" t="s">
        <v>4</v>
      </c>
      <c r="B22" s="33" t="s">
        <v>62</v>
      </c>
      <c r="C22" s="34"/>
      <c r="D22" s="35"/>
      <c r="E22" s="35"/>
      <c r="F22" s="36"/>
      <c r="G22" s="36"/>
      <c r="H22" s="35"/>
      <c r="I22" s="37"/>
      <c r="J22" s="33"/>
      <c r="K22" s="41">
        <f>SUM(J23:J26)</f>
        <v>376500000</v>
      </c>
      <c r="L22" s="51"/>
      <c r="M22" s="57"/>
      <c r="N22" s="33"/>
    </row>
    <row r="23" spans="1:14" s="27" customFormat="1" ht="14.5" thickBot="1" x14ac:dyDescent="0.35">
      <c r="A23" s="33"/>
      <c r="B23" s="33" t="s">
        <v>11</v>
      </c>
      <c r="C23" s="34">
        <v>5</v>
      </c>
      <c r="D23" s="35" t="s">
        <v>14</v>
      </c>
      <c r="E23" s="35" t="s">
        <v>40</v>
      </c>
      <c r="F23" s="36">
        <v>3500000</v>
      </c>
      <c r="G23" s="42" t="s">
        <v>40</v>
      </c>
      <c r="H23" s="35">
        <v>3</v>
      </c>
      <c r="I23" s="37" t="s">
        <v>15</v>
      </c>
      <c r="J23" s="39">
        <f>+C23*F23*H23</f>
        <v>52500000</v>
      </c>
      <c r="K23" s="34"/>
      <c r="L23" s="57">
        <v>17500000</v>
      </c>
      <c r="M23" s="57">
        <v>17500000</v>
      </c>
      <c r="N23" s="57">
        <v>17500000</v>
      </c>
    </row>
    <row r="24" spans="1:14" s="27" customFormat="1" ht="14.5" thickBot="1" x14ac:dyDescent="0.35">
      <c r="A24" s="33"/>
      <c r="B24" s="33" t="s">
        <v>52</v>
      </c>
      <c r="C24" s="34">
        <f>3*5</f>
        <v>15</v>
      </c>
      <c r="D24" s="35" t="s">
        <v>14</v>
      </c>
      <c r="E24" s="35" t="s">
        <v>40</v>
      </c>
      <c r="F24" s="36">
        <v>2700000</v>
      </c>
      <c r="G24" s="42" t="s">
        <v>40</v>
      </c>
      <c r="H24" s="35">
        <v>3</v>
      </c>
      <c r="I24" s="37" t="s">
        <v>15</v>
      </c>
      <c r="J24" s="39">
        <f t="shared" ref="J24:J35" si="1">+C24*F24*H24</f>
        <v>121500000</v>
      </c>
      <c r="K24" s="34"/>
      <c r="L24" s="51">
        <v>40500000</v>
      </c>
      <c r="M24" s="51">
        <v>40500000</v>
      </c>
      <c r="N24" s="51">
        <v>40500000</v>
      </c>
    </row>
    <row r="25" spans="1:14" s="27" customFormat="1" ht="14.5" thickBot="1" x14ac:dyDescent="0.35">
      <c r="A25" s="33"/>
      <c r="B25" s="33" t="s">
        <v>63</v>
      </c>
      <c r="C25" s="34">
        <f>3*5</f>
        <v>15</v>
      </c>
      <c r="D25" s="35" t="s">
        <v>14</v>
      </c>
      <c r="E25" s="35" t="s">
        <v>40</v>
      </c>
      <c r="F25" s="36">
        <v>2500000</v>
      </c>
      <c r="G25" s="42" t="s">
        <v>40</v>
      </c>
      <c r="H25" s="35">
        <v>3</v>
      </c>
      <c r="I25" s="37" t="s">
        <v>15</v>
      </c>
      <c r="J25" s="39">
        <f t="shared" si="1"/>
        <v>112500000</v>
      </c>
      <c r="K25" s="34"/>
      <c r="L25" s="51">
        <v>37500000</v>
      </c>
      <c r="M25" s="51">
        <v>37500000</v>
      </c>
      <c r="N25" s="51">
        <v>37500000</v>
      </c>
    </row>
    <row r="26" spans="1:14" s="27" customFormat="1" ht="14.5" thickBot="1" x14ac:dyDescent="0.35">
      <c r="A26" s="33"/>
      <c r="B26" s="33" t="s">
        <v>64</v>
      </c>
      <c r="C26" s="34">
        <v>6</v>
      </c>
      <c r="D26" s="35" t="s">
        <v>14</v>
      </c>
      <c r="E26" s="35" t="s">
        <v>40</v>
      </c>
      <c r="F26" s="36">
        <v>5000000</v>
      </c>
      <c r="G26" s="42" t="s">
        <v>40</v>
      </c>
      <c r="H26" s="35">
        <v>3</v>
      </c>
      <c r="I26" s="37" t="s">
        <v>15</v>
      </c>
      <c r="J26" s="39">
        <f t="shared" si="1"/>
        <v>90000000</v>
      </c>
      <c r="K26" s="34"/>
      <c r="L26" s="51">
        <v>30000000</v>
      </c>
      <c r="M26" s="51">
        <v>30000000</v>
      </c>
      <c r="N26" s="51">
        <v>30000000</v>
      </c>
    </row>
    <row r="27" spans="1:14" s="27" customFormat="1" ht="14.5" thickBot="1" x14ac:dyDescent="0.35">
      <c r="A27" s="33"/>
      <c r="B27" s="33"/>
      <c r="C27" s="34"/>
      <c r="D27" s="35"/>
      <c r="E27" s="35"/>
      <c r="F27" s="36"/>
      <c r="G27" s="36"/>
      <c r="H27" s="35"/>
      <c r="I27" s="37"/>
      <c r="J27" s="33"/>
      <c r="K27" s="34"/>
      <c r="L27" s="51"/>
      <c r="M27" s="57"/>
      <c r="N27" s="33"/>
    </row>
    <row r="28" spans="1:14" s="27" customFormat="1" ht="14.5" thickBot="1" x14ac:dyDescent="0.35">
      <c r="A28" s="33" t="s">
        <v>24</v>
      </c>
      <c r="B28" s="33" t="s">
        <v>32</v>
      </c>
      <c r="C28" s="34">
        <v>8</v>
      </c>
      <c r="D28" s="35" t="s">
        <v>27</v>
      </c>
      <c r="E28" s="35" t="s">
        <v>40</v>
      </c>
      <c r="F28" s="36">
        <v>25000</v>
      </c>
      <c r="G28" s="43" t="s">
        <v>40</v>
      </c>
      <c r="H28" s="35">
        <v>90</v>
      </c>
      <c r="I28" s="37" t="s">
        <v>19</v>
      </c>
      <c r="J28" s="39">
        <f t="shared" si="1"/>
        <v>18000000</v>
      </c>
      <c r="K28" s="41">
        <f>SUM(J28:J35)</f>
        <v>91356500</v>
      </c>
      <c r="L28" s="51">
        <v>6000000</v>
      </c>
      <c r="M28" s="51">
        <v>6000000</v>
      </c>
      <c r="N28" s="51">
        <v>6000000</v>
      </c>
    </row>
    <row r="29" spans="1:14" s="27" customFormat="1" ht="14.5" thickBot="1" x14ac:dyDescent="0.35">
      <c r="A29" s="33"/>
      <c r="B29" s="33" t="s">
        <v>33</v>
      </c>
      <c r="C29" s="34">
        <v>5</v>
      </c>
      <c r="D29" s="35" t="s">
        <v>18</v>
      </c>
      <c r="E29" s="35" t="s">
        <v>40</v>
      </c>
      <c r="F29" s="36">
        <v>50000</v>
      </c>
      <c r="G29" s="43" t="s">
        <v>40</v>
      </c>
      <c r="H29" s="35">
        <v>45</v>
      </c>
      <c r="I29" s="37" t="s">
        <v>19</v>
      </c>
      <c r="J29" s="39">
        <f t="shared" si="1"/>
        <v>11250000</v>
      </c>
      <c r="K29" s="41"/>
      <c r="L29" s="51">
        <v>3750000</v>
      </c>
      <c r="M29" s="51">
        <v>3750000</v>
      </c>
      <c r="N29" s="51">
        <v>3750000</v>
      </c>
    </row>
    <row r="30" spans="1:14" s="27" customFormat="1" ht="14.5" thickBot="1" x14ac:dyDescent="0.35">
      <c r="A30" s="33"/>
      <c r="B30" s="33" t="s">
        <v>42</v>
      </c>
      <c r="C30" s="34">
        <v>3</v>
      </c>
      <c r="D30" s="35" t="s">
        <v>41</v>
      </c>
      <c r="E30" s="35" t="s">
        <v>40</v>
      </c>
      <c r="F30" s="36">
        <v>7650</v>
      </c>
      <c r="G30" s="43" t="s">
        <v>40</v>
      </c>
      <c r="H30" s="35">
        <v>25</v>
      </c>
      <c r="I30" s="37" t="s">
        <v>44</v>
      </c>
      <c r="J30" s="39">
        <f t="shared" si="1"/>
        <v>573750</v>
      </c>
      <c r="K30" s="41"/>
      <c r="L30" s="51">
        <f>9*7650*3</f>
        <v>206550</v>
      </c>
      <c r="M30" s="51">
        <f>8*7650*3</f>
        <v>183600</v>
      </c>
      <c r="N30" s="51">
        <f>61200*3</f>
        <v>183600</v>
      </c>
    </row>
    <row r="31" spans="1:14" s="27" customFormat="1" ht="14.5" thickBot="1" x14ac:dyDescent="0.35">
      <c r="A31" s="33"/>
      <c r="B31" s="33" t="s">
        <v>34</v>
      </c>
      <c r="C31" s="34">
        <v>200</v>
      </c>
      <c r="D31" s="35" t="s">
        <v>27</v>
      </c>
      <c r="E31" s="35" t="s">
        <v>40</v>
      </c>
      <c r="F31" s="36">
        <v>25000</v>
      </c>
      <c r="G31" s="43" t="s">
        <v>40</v>
      </c>
      <c r="H31" s="35">
        <v>3</v>
      </c>
      <c r="I31" s="37" t="s">
        <v>35</v>
      </c>
      <c r="J31" s="39">
        <f t="shared" si="1"/>
        <v>15000000</v>
      </c>
      <c r="K31" s="41"/>
      <c r="L31" s="51">
        <v>5000000</v>
      </c>
      <c r="M31" s="51">
        <v>5000000</v>
      </c>
      <c r="N31" s="51">
        <v>5000000</v>
      </c>
    </row>
    <row r="32" spans="1:14" s="27" customFormat="1" ht="14.5" thickBot="1" x14ac:dyDescent="0.35">
      <c r="A32" s="33"/>
      <c r="B32" s="33" t="s">
        <v>43</v>
      </c>
      <c r="C32" s="34">
        <v>3</v>
      </c>
      <c r="D32" s="35" t="s">
        <v>41</v>
      </c>
      <c r="E32" s="35" t="s">
        <v>40</v>
      </c>
      <c r="F32" s="36">
        <v>7650</v>
      </c>
      <c r="G32" s="43" t="s">
        <v>40</v>
      </c>
      <c r="H32" s="35">
        <v>45</v>
      </c>
      <c r="I32" s="37" t="s">
        <v>44</v>
      </c>
      <c r="J32" s="39">
        <f t="shared" si="1"/>
        <v>1032750</v>
      </c>
      <c r="K32" s="41"/>
      <c r="L32" s="51">
        <v>344250</v>
      </c>
      <c r="M32" s="51">
        <v>344250</v>
      </c>
      <c r="N32" s="51">
        <v>344250</v>
      </c>
    </row>
    <row r="33" spans="1:14" s="27" customFormat="1" ht="14.5" thickBot="1" x14ac:dyDescent="0.35">
      <c r="A33" s="33"/>
      <c r="B33" s="33" t="s">
        <v>36</v>
      </c>
      <c r="C33" s="34">
        <v>20</v>
      </c>
      <c r="D33" s="35" t="s">
        <v>37</v>
      </c>
      <c r="E33" s="35" t="s">
        <v>40</v>
      </c>
      <c r="F33" s="36">
        <v>1200000</v>
      </c>
      <c r="G33" s="43" t="s">
        <v>40</v>
      </c>
      <c r="H33" s="35">
        <v>1</v>
      </c>
      <c r="I33" s="37" t="s">
        <v>45</v>
      </c>
      <c r="J33" s="39">
        <f t="shared" si="1"/>
        <v>24000000</v>
      </c>
      <c r="K33" s="41"/>
      <c r="L33" s="51">
        <v>24000000</v>
      </c>
      <c r="M33" s="57"/>
      <c r="N33" s="39"/>
    </row>
    <row r="34" spans="1:14" s="27" customFormat="1" ht="14.5" thickBot="1" x14ac:dyDescent="0.35">
      <c r="A34" s="33"/>
      <c r="B34" s="33" t="s">
        <v>38</v>
      </c>
      <c r="C34" s="34">
        <v>400</v>
      </c>
      <c r="D34" s="35" t="s">
        <v>37</v>
      </c>
      <c r="E34" s="35" t="s">
        <v>40</v>
      </c>
      <c r="F34" s="36">
        <v>50000</v>
      </c>
      <c r="G34" s="43" t="s">
        <v>40</v>
      </c>
      <c r="H34" s="35">
        <v>1</v>
      </c>
      <c r="I34" s="37" t="s">
        <v>45</v>
      </c>
      <c r="J34" s="39">
        <f t="shared" si="1"/>
        <v>20000000</v>
      </c>
      <c r="K34" s="41"/>
      <c r="L34" s="51">
        <v>20000000</v>
      </c>
      <c r="M34" s="57"/>
      <c r="N34" s="39"/>
    </row>
    <row r="35" spans="1:14" s="27" customFormat="1" ht="14.5" thickBot="1" x14ac:dyDescent="0.35">
      <c r="A35" s="33"/>
      <c r="B35" s="33" t="s">
        <v>39</v>
      </c>
      <c r="C35" s="34">
        <v>10</v>
      </c>
      <c r="D35" s="35" t="s">
        <v>41</v>
      </c>
      <c r="E35" s="35" t="s">
        <v>40</v>
      </c>
      <c r="F35" s="36">
        <v>25000</v>
      </c>
      <c r="G35" s="43" t="s">
        <v>40</v>
      </c>
      <c r="H35" s="35">
        <v>6</v>
      </c>
      <c r="I35" s="37" t="s">
        <v>45</v>
      </c>
      <c r="J35" s="39">
        <f t="shared" si="1"/>
        <v>1500000</v>
      </c>
      <c r="K35" s="41"/>
      <c r="L35" s="51">
        <v>1500000</v>
      </c>
      <c r="M35" s="57"/>
      <c r="N35" s="39"/>
    </row>
    <row r="36" spans="1:14" s="27" customFormat="1" ht="14.5" thickBot="1" x14ac:dyDescent="0.35">
      <c r="A36" s="33"/>
      <c r="B36" s="33"/>
      <c r="C36" s="34"/>
      <c r="D36" s="35"/>
      <c r="E36" s="35"/>
      <c r="F36" s="36"/>
      <c r="G36" s="36"/>
      <c r="H36" s="35"/>
      <c r="I36" s="37"/>
      <c r="J36" s="39"/>
      <c r="K36" s="41"/>
      <c r="L36" s="51"/>
      <c r="M36" s="57"/>
      <c r="N36" s="33"/>
    </row>
    <row r="37" spans="1:14" s="27" customFormat="1" ht="14.5" thickBot="1" x14ac:dyDescent="0.35">
      <c r="A37" s="33" t="s">
        <v>26</v>
      </c>
      <c r="B37" s="33" t="s">
        <v>47</v>
      </c>
      <c r="C37" s="34"/>
      <c r="D37" s="35"/>
      <c r="E37" s="35"/>
      <c r="F37" s="36"/>
      <c r="G37" s="36"/>
      <c r="H37" s="35"/>
      <c r="I37" s="37"/>
      <c r="J37" s="39"/>
      <c r="K37" s="41">
        <f>SUM(J38:J46)</f>
        <v>81699950</v>
      </c>
      <c r="L37" s="51"/>
      <c r="M37" s="57"/>
      <c r="N37" s="33"/>
    </row>
    <row r="38" spans="1:14" s="27" customFormat="1" ht="14.5" thickBot="1" x14ac:dyDescent="0.35">
      <c r="A38" s="33"/>
      <c r="B38" s="33" t="s">
        <v>61</v>
      </c>
      <c r="C38" s="34">
        <v>1</v>
      </c>
      <c r="D38" s="35" t="s">
        <v>28</v>
      </c>
      <c r="E38" s="35" t="s">
        <v>40</v>
      </c>
      <c r="F38" s="36">
        <v>57255</v>
      </c>
      <c r="G38" s="36" t="s">
        <v>40</v>
      </c>
      <c r="H38" s="35">
        <v>90</v>
      </c>
      <c r="I38" s="37" t="s">
        <v>19</v>
      </c>
      <c r="J38" s="39">
        <f t="shared" ref="J38:J46" si="2">+C38*F38*H38</f>
        <v>5152950</v>
      </c>
      <c r="K38" s="41"/>
      <c r="L38" s="39">
        <v>5152950</v>
      </c>
      <c r="M38" s="57"/>
      <c r="N38" s="33"/>
    </row>
    <row r="39" spans="1:14" s="27" customFormat="1" ht="14.5" thickBot="1" x14ac:dyDescent="0.35">
      <c r="A39" s="33"/>
      <c r="B39" s="33" t="s">
        <v>53</v>
      </c>
      <c r="C39" s="34">
        <v>3</v>
      </c>
      <c r="D39" s="35" t="s">
        <v>28</v>
      </c>
      <c r="E39" s="35" t="s">
        <v>40</v>
      </c>
      <c r="F39" s="36">
        <v>14400</v>
      </c>
      <c r="G39" s="36" t="s">
        <v>40</v>
      </c>
      <c r="H39" s="35">
        <v>90</v>
      </c>
      <c r="I39" s="37" t="s">
        <v>19</v>
      </c>
      <c r="J39" s="39">
        <f t="shared" si="2"/>
        <v>3888000</v>
      </c>
      <c r="K39" s="41"/>
      <c r="L39" s="39">
        <v>3888000</v>
      </c>
      <c r="M39" s="57"/>
      <c r="N39" s="33"/>
    </row>
    <row r="40" spans="1:14" s="27" customFormat="1" ht="14.5" thickBot="1" x14ac:dyDescent="0.35">
      <c r="A40" s="33"/>
      <c r="B40" s="33" t="s">
        <v>54</v>
      </c>
      <c r="C40" s="34">
        <v>2</v>
      </c>
      <c r="D40" s="35" t="s">
        <v>28</v>
      </c>
      <c r="E40" s="35" t="s">
        <v>40</v>
      </c>
      <c r="F40" s="36">
        <v>96800</v>
      </c>
      <c r="G40" s="36" t="s">
        <v>40</v>
      </c>
      <c r="H40" s="35">
        <v>90</v>
      </c>
      <c r="I40" s="37" t="s">
        <v>19</v>
      </c>
      <c r="J40" s="39">
        <f t="shared" si="2"/>
        <v>17424000</v>
      </c>
      <c r="K40" s="41"/>
      <c r="L40" s="39">
        <v>17424000</v>
      </c>
      <c r="M40" s="57"/>
      <c r="N40" s="33"/>
    </row>
    <row r="41" spans="1:14" s="27" customFormat="1" ht="14.5" thickBot="1" x14ac:dyDescent="0.35">
      <c r="A41" s="33"/>
      <c r="B41" s="33" t="s">
        <v>55</v>
      </c>
      <c r="C41" s="34">
        <v>18000</v>
      </c>
      <c r="D41" s="35" t="s">
        <v>29</v>
      </c>
      <c r="E41" s="35" t="s">
        <v>40</v>
      </c>
      <c r="F41" s="36">
        <v>300</v>
      </c>
      <c r="G41" s="36" t="s">
        <v>40</v>
      </c>
      <c r="H41" s="35">
        <v>1</v>
      </c>
      <c r="I41" s="37" t="s">
        <v>30</v>
      </c>
      <c r="J41" s="39">
        <f t="shared" si="2"/>
        <v>5400000</v>
      </c>
      <c r="K41" s="41"/>
      <c r="L41" s="39">
        <v>5400000</v>
      </c>
      <c r="M41" s="57"/>
      <c r="N41" s="33"/>
    </row>
    <row r="42" spans="1:14" s="27" customFormat="1" ht="14.5" thickBot="1" x14ac:dyDescent="0.35">
      <c r="A42" s="33"/>
      <c r="B42" s="33" t="s">
        <v>56</v>
      </c>
      <c r="C42" s="34">
        <v>100</v>
      </c>
      <c r="D42" s="35" t="s">
        <v>28</v>
      </c>
      <c r="E42" s="35" t="s">
        <v>40</v>
      </c>
      <c r="F42" s="36">
        <v>3500</v>
      </c>
      <c r="G42" s="36" t="s">
        <v>40</v>
      </c>
      <c r="H42" s="35">
        <v>1</v>
      </c>
      <c r="I42" s="37" t="s">
        <v>45</v>
      </c>
      <c r="J42" s="39">
        <f t="shared" si="2"/>
        <v>350000</v>
      </c>
      <c r="K42" s="41"/>
      <c r="L42" s="39">
        <v>350000</v>
      </c>
      <c r="M42" s="57"/>
      <c r="N42" s="33"/>
    </row>
    <row r="43" spans="1:14" s="27" customFormat="1" ht="14.5" thickBot="1" x14ac:dyDescent="0.35">
      <c r="A43" s="33"/>
      <c r="B43" s="33" t="s">
        <v>57</v>
      </c>
      <c r="C43" s="34">
        <v>5</v>
      </c>
      <c r="D43" s="35" t="s">
        <v>31</v>
      </c>
      <c r="E43" s="35" t="s">
        <v>40</v>
      </c>
      <c r="F43" s="36">
        <v>297000</v>
      </c>
      <c r="G43" s="36" t="s">
        <v>40</v>
      </c>
      <c r="H43" s="35">
        <v>1</v>
      </c>
      <c r="I43" s="37" t="s">
        <v>45</v>
      </c>
      <c r="J43" s="39">
        <f t="shared" si="2"/>
        <v>1485000</v>
      </c>
      <c r="K43" s="41"/>
      <c r="L43" s="39">
        <v>1485000</v>
      </c>
      <c r="M43" s="57"/>
      <c r="N43" s="33"/>
    </row>
    <row r="44" spans="1:14" s="27" customFormat="1" ht="14.5" thickBot="1" x14ac:dyDescent="0.35">
      <c r="A44" s="33"/>
      <c r="B44" s="33" t="s">
        <v>58</v>
      </c>
      <c r="C44" s="34">
        <v>2</v>
      </c>
      <c r="D44" s="35" t="s">
        <v>46</v>
      </c>
      <c r="E44" s="35" t="s">
        <v>40</v>
      </c>
      <c r="F44" s="36">
        <v>15000000</v>
      </c>
      <c r="G44" s="36" t="s">
        <v>40</v>
      </c>
      <c r="H44" s="35">
        <v>1</v>
      </c>
      <c r="I44" s="37" t="s">
        <v>45</v>
      </c>
      <c r="J44" s="39">
        <f t="shared" si="2"/>
        <v>30000000</v>
      </c>
      <c r="K44" s="41"/>
      <c r="L44" s="39">
        <v>30000000</v>
      </c>
      <c r="M44" s="57"/>
      <c r="N44" s="33"/>
    </row>
    <row r="45" spans="1:14" s="27" customFormat="1" ht="14.5" thickBot="1" x14ac:dyDescent="0.35">
      <c r="A45" s="33"/>
      <c r="B45" s="33" t="s">
        <v>59</v>
      </c>
      <c r="C45" s="34">
        <v>1</v>
      </c>
      <c r="D45" s="35" t="s">
        <v>46</v>
      </c>
      <c r="E45" s="35" t="s">
        <v>40</v>
      </c>
      <c r="F45" s="36">
        <v>6000000</v>
      </c>
      <c r="G45" s="36" t="s">
        <v>40</v>
      </c>
      <c r="H45" s="35">
        <v>1</v>
      </c>
      <c r="I45" s="37"/>
      <c r="J45" s="39">
        <f t="shared" si="2"/>
        <v>6000000</v>
      </c>
      <c r="K45" s="41"/>
      <c r="L45" s="39">
        <v>6000000</v>
      </c>
      <c r="M45" s="57"/>
      <c r="N45" s="33"/>
    </row>
    <row r="46" spans="1:14" s="27" customFormat="1" ht="14.5" thickBot="1" x14ac:dyDescent="0.35">
      <c r="A46" s="33"/>
      <c r="B46" s="33" t="s">
        <v>60</v>
      </c>
      <c r="C46" s="34">
        <v>3</v>
      </c>
      <c r="D46" s="35" t="s">
        <v>46</v>
      </c>
      <c r="E46" s="35" t="s">
        <v>40</v>
      </c>
      <c r="F46" s="36">
        <v>4000000</v>
      </c>
      <c r="G46" s="36" t="s">
        <v>40</v>
      </c>
      <c r="H46" s="35">
        <v>1</v>
      </c>
      <c r="I46" s="37" t="s">
        <v>45</v>
      </c>
      <c r="J46" s="39">
        <f t="shared" si="2"/>
        <v>12000000</v>
      </c>
      <c r="K46" s="41"/>
      <c r="L46" s="39">
        <v>12000000</v>
      </c>
      <c r="M46" s="57"/>
      <c r="N46" s="33"/>
    </row>
    <row r="47" spans="1:14" s="27" customFormat="1" ht="1.5" customHeight="1" thickBot="1" x14ac:dyDescent="0.35">
      <c r="A47" s="33"/>
      <c r="B47" s="33"/>
      <c r="C47" s="34"/>
      <c r="D47" s="35"/>
      <c r="E47" s="35"/>
      <c r="F47" s="36"/>
      <c r="G47" s="36"/>
      <c r="H47" s="35"/>
      <c r="I47" s="37"/>
      <c r="J47" s="39"/>
      <c r="K47" s="41"/>
      <c r="L47" s="51"/>
      <c r="M47" s="57"/>
      <c r="N47" s="33"/>
    </row>
    <row r="48" spans="1:14" s="27" customFormat="1" ht="14.5" thickBot="1" x14ac:dyDescent="0.35">
      <c r="A48" s="33">
        <v>5</v>
      </c>
      <c r="B48" s="33" t="s">
        <v>68</v>
      </c>
      <c r="C48" s="34"/>
      <c r="D48" s="35"/>
      <c r="E48" s="35"/>
      <c r="F48" s="36"/>
      <c r="G48" s="36"/>
      <c r="H48" s="35"/>
      <c r="I48" s="37"/>
      <c r="J48" s="39"/>
      <c r="K48" s="41">
        <f>SUM(J49:J57)</f>
        <v>130025000</v>
      </c>
      <c r="L48" s="51"/>
      <c r="M48" s="57"/>
      <c r="N48" s="33"/>
    </row>
    <row r="49" spans="1:15" s="27" customFormat="1" ht="14.5" thickBot="1" x14ac:dyDescent="0.35">
      <c r="A49" s="33"/>
      <c r="B49" s="33" t="s">
        <v>69</v>
      </c>
      <c r="C49" s="34">
        <v>100</v>
      </c>
      <c r="D49" s="35" t="s">
        <v>28</v>
      </c>
      <c r="E49" s="35" t="s">
        <v>40</v>
      </c>
      <c r="F49" s="36">
        <v>75000</v>
      </c>
      <c r="G49" s="36"/>
      <c r="H49" s="35"/>
      <c r="I49" s="37"/>
      <c r="J49" s="39">
        <f>C49*F49</f>
        <v>7500000</v>
      </c>
      <c r="K49" s="41"/>
      <c r="L49" s="51">
        <v>7500000</v>
      </c>
      <c r="M49" s="57"/>
      <c r="N49" s="33"/>
    </row>
    <row r="50" spans="1:15" s="27" customFormat="1" ht="14.5" thickBot="1" x14ac:dyDescent="0.35">
      <c r="A50" s="33"/>
      <c r="B50" s="33" t="s">
        <v>70</v>
      </c>
      <c r="C50" s="34">
        <v>10</v>
      </c>
      <c r="D50" s="35" t="s">
        <v>46</v>
      </c>
      <c r="E50" s="35" t="s">
        <v>40</v>
      </c>
      <c r="F50" s="36">
        <v>2602500</v>
      </c>
      <c r="G50" s="36"/>
      <c r="H50" s="35"/>
      <c r="I50" s="37"/>
      <c r="J50" s="39">
        <f>C50*F50</f>
        <v>26025000</v>
      </c>
      <c r="K50" s="41"/>
      <c r="L50" s="51">
        <v>26025000</v>
      </c>
      <c r="M50" s="57"/>
      <c r="N50" s="33"/>
    </row>
    <row r="51" spans="1:15" s="27" customFormat="1" ht="14.5" thickBot="1" x14ac:dyDescent="0.35">
      <c r="A51" s="33"/>
      <c r="B51" s="33" t="s">
        <v>71</v>
      </c>
      <c r="C51" s="34">
        <v>100</v>
      </c>
      <c r="D51" s="35" t="s">
        <v>79</v>
      </c>
      <c r="E51" s="35" t="s">
        <v>40</v>
      </c>
      <c r="F51" s="36">
        <v>75000</v>
      </c>
      <c r="G51" s="36"/>
      <c r="H51" s="35"/>
      <c r="I51" s="37"/>
      <c r="J51" s="39">
        <f t="shared" ref="J51:J57" si="3">C51*F51</f>
        <v>7500000</v>
      </c>
      <c r="K51" s="41"/>
      <c r="L51" s="51">
        <v>7500000</v>
      </c>
      <c r="M51" s="57"/>
      <c r="N51" s="33"/>
    </row>
    <row r="52" spans="1:15" ht="14.5" thickBot="1" x14ac:dyDescent="0.35">
      <c r="A52" s="33"/>
      <c r="B52" s="33" t="s">
        <v>72</v>
      </c>
      <c r="C52" s="34">
        <v>3</v>
      </c>
      <c r="D52" s="35" t="s">
        <v>46</v>
      </c>
      <c r="E52" s="35" t="s">
        <v>40</v>
      </c>
      <c r="F52" s="36">
        <v>750000</v>
      </c>
      <c r="G52" s="36"/>
      <c r="H52" s="35"/>
      <c r="I52" s="37"/>
      <c r="J52" s="39">
        <f t="shared" si="3"/>
        <v>2250000</v>
      </c>
      <c r="K52" s="41"/>
      <c r="L52" s="51">
        <v>2250000</v>
      </c>
      <c r="M52" s="57"/>
      <c r="N52" s="33"/>
    </row>
    <row r="53" spans="1:15" ht="14.5" thickBot="1" x14ac:dyDescent="0.35">
      <c r="A53" s="33"/>
      <c r="B53" s="33" t="s">
        <v>73</v>
      </c>
      <c r="C53" s="34">
        <v>3</v>
      </c>
      <c r="D53" s="35" t="s">
        <v>46</v>
      </c>
      <c r="E53" s="35" t="s">
        <v>40</v>
      </c>
      <c r="F53" s="36">
        <v>2500000</v>
      </c>
      <c r="G53" s="36"/>
      <c r="H53" s="35"/>
      <c r="I53" s="37"/>
      <c r="J53" s="39">
        <f t="shared" si="3"/>
        <v>7500000</v>
      </c>
      <c r="K53" s="41"/>
      <c r="L53" s="51">
        <v>7500000</v>
      </c>
      <c r="M53" s="57"/>
      <c r="N53" s="33"/>
    </row>
    <row r="54" spans="1:15" ht="14.5" thickBot="1" x14ac:dyDescent="0.35">
      <c r="A54" s="33"/>
      <c r="B54" s="33" t="s">
        <v>74</v>
      </c>
      <c r="C54" s="34">
        <v>3</v>
      </c>
      <c r="D54" s="35" t="s">
        <v>46</v>
      </c>
      <c r="E54" s="35" t="s">
        <v>40</v>
      </c>
      <c r="F54" s="36">
        <v>1600000</v>
      </c>
      <c r="G54" s="36"/>
      <c r="H54" s="35"/>
      <c r="I54" s="37"/>
      <c r="J54" s="39">
        <f t="shared" si="3"/>
        <v>4800000</v>
      </c>
      <c r="K54" s="41"/>
      <c r="L54" s="51">
        <v>4800000</v>
      </c>
      <c r="M54" s="57"/>
      <c r="N54" s="33"/>
    </row>
    <row r="55" spans="1:15" ht="14.5" thickBot="1" x14ac:dyDescent="0.35">
      <c r="A55" s="33"/>
      <c r="B55" s="33" t="s">
        <v>75</v>
      </c>
      <c r="C55" s="34">
        <v>5</v>
      </c>
      <c r="D55" s="35" t="s">
        <v>46</v>
      </c>
      <c r="E55" s="35" t="s">
        <v>40</v>
      </c>
      <c r="F55" s="36">
        <v>1000000</v>
      </c>
      <c r="G55" s="36"/>
      <c r="H55" s="35"/>
      <c r="I55" s="37"/>
      <c r="J55" s="39">
        <f t="shared" si="3"/>
        <v>5000000</v>
      </c>
      <c r="K55" s="41"/>
      <c r="L55" s="51">
        <v>5000000</v>
      </c>
      <c r="M55" s="57"/>
      <c r="N55" s="33"/>
    </row>
    <row r="56" spans="1:15" ht="14.5" thickBot="1" x14ac:dyDescent="0.35">
      <c r="A56" s="33"/>
      <c r="B56" s="33" t="s">
        <v>76</v>
      </c>
      <c r="C56" s="34">
        <v>5</v>
      </c>
      <c r="D56" s="35" t="s">
        <v>46</v>
      </c>
      <c r="E56" s="35" t="s">
        <v>40</v>
      </c>
      <c r="F56" s="36">
        <v>1650000</v>
      </c>
      <c r="G56" s="36"/>
      <c r="H56" s="35"/>
      <c r="I56" s="37"/>
      <c r="J56" s="39">
        <f t="shared" si="3"/>
        <v>8250000</v>
      </c>
      <c r="K56" s="41"/>
      <c r="L56" s="51">
        <v>8250000</v>
      </c>
      <c r="M56" s="57"/>
      <c r="N56" s="33"/>
    </row>
    <row r="57" spans="1:15" ht="14.5" thickBot="1" x14ac:dyDescent="0.35">
      <c r="A57" s="33"/>
      <c r="B57" s="33" t="s">
        <v>77</v>
      </c>
      <c r="C57" s="34">
        <v>360</v>
      </c>
      <c r="D57" s="35" t="s">
        <v>78</v>
      </c>
      <c r="E57" s="35" t="s">
        <v>40</v>
      </c>
      <c r="F57" s="36">
        <v>170000</v>
      </c>
      <c r="G57" s="36"/>
      <c r="H57" s="35"/>
      <c r="I57" s="37"/>
      <c r="J57" s="39">
        <f t="shared" si="3"/>
        <v>61200000</v>
      </c>
      <c r="K57" s="41"/>
      <c r="L57" s="51">
        <v>20400000</v>
      </c>
      <c r="M57" s="51">
        <v>20400000</v>
      </c>
      <c r="N57" s="51">
        <v>20400000</v>
      </c>
    </row>
    <row r="58" spans="1:15" s="30" customFormat="1" ht="14.5" thickBot="1" x14ac:dyDescent="0.35">
      <c r="A58" s="44"/>
      <c r="B58" s="44" t="s">
        <v>51</v>
      </c>
      <c r="C58" s="45"/>
      <c r="D58" s="46"/>
      <c r="E58" s="46"/>
      <c r="F58" s="47"/>
      <c r="G58" s="47"/>
      <c r="H58" s="46"/>
      <c r="I58" s="48"/>
      <c r="J58" s="44"/>
      <c r="K58" s="49">
        <f>SUM(K6:K57)</f>
        <v>699181450</v>
      </c>
      <c r="L58" s="58">
        <f>SUM(L6:L57)</f>
        <v>376825750</v>
      </c>
      <c r="M58" s="58">
        <f t="shared" ref="M58:N58" si="4">SUM(M6:M57)</f>
        <v>161177850</v>
      </c>
      <c r="N58" s="58">
        <f t="shared" si="4"/>
        <v>161177850</v>
      </c>
      <c r="O58" s="50"/>
    </row>
    <row r="59" spans="1:15" ht="2" customHeight="1" thickBot="1" x14ac:dyDescent="0.35">
      <c r="A59" s="33"/>
      <c r="B59" s="33"/>
      <c r="C59" s="33"/>
      <c r="D59" s="33"/>
      <c r="E59" s="33"/>
      <c r="F59" s="51"/>
      <c r="G59" s="51"/>
      <c r="H59" s="33"/>
      <c r="I59" s="33"/>
      <c r="J59" s="33"/>
      <c r="K59" s="33"/>
    </row>
    <row r="63" spans="1:15" s="27" customFormat="1" x14ac:dyDescent="0.3">
      <c r="A63" s="29"/>
      <c r="B63" s="29"/>
      <c r="C63" s="29"/>
      <c r="D63" s="29"/>
      <c r="E63" s="29"/>
      <c r="F63" s="104" t="s">
        <v>50</v>
      </c>
      <c r="G63" s="104"/>
      <c r="H63" s="104"/>
      <c r="I63" s="104"/>
      <c r="J63" s="104"/>
      <c r="K63" s="104"/>
      <c r="M63" s="28"/>
      <c r="N63" s="52"/>
    </row>
    <row r="64" spans="1:15" s="27" customFormat="1" x14ac:dyDescent="0.3">
      <c r="A64" s="29"/>
      <c r="B64" s="29"/>
      <c r="C64" s="29"/>
      <c r="D64" s="29"/>
      <c r="E64" s="29"/>
      <c r="F64" s="104" t="s">
        <v>5</v>
      </c>
      <c r="G64" s="104"/>
      <c r="H64" s="104"/>
      <c r="I64" s="104"/>
      <c r="J64" s="104"/>
      <c r="K64" s="104"/>
      <c r="M64" s="28"/>
      <c r="N64" s="29"/>
    </row>
    <row r="65" spans="1:14" s="27" customFormat="1" x14ac:dyDescent="0.3">
      <c r="A65" s="29"/>
      <c r="B65" s="29"/>
      <c r="C65" s="29"/>
      <c r="D65" s="29"/>
      <c r="E65" s="29"/>
      <c r="F65" s="53"/>
      <c r="G65" s="53"/>
      <c r="H65" s="53"/>
      <c r="I65" s="53"/>
      <c r="J65" s="53"/>
      <c r="K65" s="29"/>
      <c r="M65" s="28"/>
      <c r="N65" s="29"/>
    </row>
    <row r="66" spans="1:14" s="27" customFormat="1" x14ac:dyDescent="0.3">
      <c r="A66" s="29"/>
      <c r="B66" s="29"/>
      <c r="C66" s="29"/>
      <c r="D66" s="29"/>
      <c r="E66" s="29"/>
      <c r="F66" s="53"/>
      <c r="G66" s="53"/>
      <c r="H66" s="53"/>
      <c r="I66" s="53"/>
      <c r="J66" s="53"/>
      <c r="K66" s="29"/>
      <c r="M66" s="28"/>
      <c r="N66" s="29"/>
    </row>
    <row r="67" spans="1:14" s="27" customFormat="1" x14ac:dyDescent="0.3">
      <c r="A67" s="29"/>
      <c r="B67" s="29"/>
      <c r="C67" s="29"/>
      <c r="D67" s="29"/>
      <c r="E67" s="29"/>
      <c r="F67" s="104"/>
      <c r="G67" s="104"/>
      <c r="H67" s="104"/>
      <c r="I67" s="104"/>
      <c r="J67" s="104"/>
      <c r="K67" s="29"/>
      <c r="M67" s="28"/>
      <c r="N67" s="29"/>
    </row>
    <row r="68" spans="1:14" s="27" customFormat="1" x14ac:dyDescent="0.3">
      <c r="A68" s="29"/>
      <c r="B68" s="29"/>
      <c r="C68" s="29"/>
      <c r="D68" s="29"/>
      <c r="E68" s="29"/>
      <c r="F68" s="104" t="s">
        <v>6</v>
      </c>
      <c r="G68" s="104"/>
      <c r="H68" s="104"/>
      <c r="I68" s="104"/>
      <c r="J68" s="104"/>
      <c r="K68" s="104"/>
      <c r="M68" s="28"/>
      <c r="N68" s="29"/>
    </row>
    <row r="69" spans="1:14" s="27" customFormat="1" x14ac:dyDescent="0.3">
      <c r="A69" s="29"/>
      <c r="B69" s="29"/>
      <c r="C69" s="29"/>
      <c r="D69" s="29"/>
      <c r="E69" s="29"/>
      <c r="F69" s="104" t="s">
        <v>7</v>
      </c>
      <c r="G69" s="104"/>
      <c r="H69" s="104"/>
      <c r="I69" s="104"/>
      <c r="J69" s="104"/>
      <c r="K69" s="104"/>
      <c r="M69" s="28"/>
      <c r="N69" s="29"/>
    </row>
  </sheetData>
  <mergeCells count="9">
    <mergeCell ref="F68:K68"/>
    <mergeCell ref="F69:K69"/>
    <mergeCell ref="L4:N4"/>
    <mergeCell ref="A1:K1"/>
    <mergeCell ref="C4:I4"/>
    <mergeCell ref="J4:K4"/>
    <mergeCell ref="F63:K63"/>
    <mergeCell ref="F64:K64"/>
    <mergeCell ref="F67:J67"/>
  </mergeCells>
  <printOptions horizontalCentered="1"/>
  <pageMargins left="0" right="0" top="0.74803149606299213" bottom="0.74803149606299213" header="0.31496062992125984" footer="0.31496062992125984"/>
  <pageSetup paperSize="1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9CC0E-ABB8-4AAD-B2EA-7E827F166A27}">
  <dimension ref="A1:O76"/>
  <sheetViews>
    <sheetView zoomScaleNormal="100" workbookViewId="0">
      <pane ySplit="4" topLeftCell="A65" activePane="bottomLeft" state="frozen"/>
      <selection pane="bottomLeft" activeCell="C53" sqref="C53"/>
    </sheetView>
  </sheetViews>
  <sheetFormatPr defaultRowHeight="14.5" x14ac:dyDescent="0.35"/>
  <cols>
    <col min="1" max="1" width="3.6328125" customWidth="1"/>
    <col min="2" max="2" width="36.7265625" customWidth="1"/>
    <col min="3" max="3" width="5.81640625" bestFit="1" customWidth="1"/>
    <col min="4" max="4" width="7" customWidth="1"/>
    <col min="5" max="5" width="2.1796875" customWidth="1"/>
    <col min="6" max="6" width="11.1796875" style="3" bestFit="1" customWidth="1"/>
    <col min="7" max="7" width="2.1796875" style="3" customWidth="1"/>
    <col min="8" max="8" width="2.81640625" bestFit="1" customWidth="1"/>
    <col min="9" max="9" width="5.1796875" bestFit="1" customWidth="1"/>
    <col min="10" max="10" width="12.08984375" customWidth="1"/>
    <col min="11" max="11" width="13" customWidth="1"/>
    <col min="12" max="12" width="14.7265625" style="3" customWidth="1"/>
    <col min="13" max="13" width="17.7265625" style="5" customWidth="1"/>
    <col min="14" max="14" width="15.453125" customWidth="1"/>
    <col min="15" max="15" width="12.90625" style="3" customWidth="1"/>
  </cols>
  <sheetData>
    <row r="1" spans="1:15" x14ac:dyDescent="0.35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5" x14ac:dyDescent="0.35">
      <c r="A2" s="2" t="s">
        <v>1</v>
      </c>
    </row>
    <row r="3" spans="1:15" ht="15" thickBot="1" x14ac:dyDescent="0.4">
      <c r="A3" s="2"/>
    </row>
    <row r="4" spans="1:15" s="66" customFormat="1" ht="15" thickBot="1" x14ac:dyDescent="0.4">
      <c r="A4" s="11" t="s">
        <v>2</v>
      </c>
      <c r="B4" s="11" t="s">
        <v>8</v>
      </c>
      <c r="C4" s="101" t="s">
        <v>9</v>
      </c>
      <c r="D4" s="102"/>
      <c r="E4" s="102"/>
      <c r="F4" s="102"/>
      <c r="G4" s="102"/>
      <c r="H4" s="102"/>
      <c r="I4" s="103"/>
      <c r="J4" s="101" t="s">
        <v>0</v>
      </c>
      <c r="K4" s="103"/>
      <c r="L4" s="4"/>
      <c r="M4" s="6"/>
      <c r="O4" s="4"/>
    </row>
    <row r="5" spans="1:15" ht="15" thickBot="1" x14ac:dyDescent="0.4">
      <c r="A5" s="9"/>
      <c r="B5" s="9"/>
      <c r="C5" s="15"/>
      <c r="D5" s="16"/>
      <c r="E5" s="16"/>
      <c r="F5" s="17"/>
      <c r="G5" s="17"/>
      <c r="H5" s="16"/>
      <c r="I5" s="18"/>
      <c r="J5" s="9"/>
      <c r="K5" s="9"/>
    </row>
    <row r="6" spans="1:15" ht="15" thickBot="1" x14ac:dyDescent="0.4">
      <c r="A6" s="9" t="s">
        <v>3</v>
      </c>
      <c r="B6" s="9" t="s">
        <v>10</v>
      </c>
      <c r="C6" s="15"/>
      <c r="D6" s="16"/>
      <c r="E6" s="16"/>
      <c r="F6" s="17"/>
      <c r="G6" s="17"/>
      <c r="H6" s="16"/>
      <c r="I6" s="18"/>
      <c r="J6" s="9"/>
      <c r="K6" s="10">
        <f>SUM(J12:J20)</f>
        <v>21700000</v>
      </c>
    </row>
    <row r="7" spans="1:15" ht="15" thickBot="1" x14ac:dyDescent="0.4">
      <c r="A7" s="9"/>
      <c r="B7" s="9" t="s">
        <v>67</v>
      </c>
      <c r="C7" s="15"/>
      <c r="D7" s="16"/>
      <c r="E7" s="16"/>
      <c r="F7" s="17"/>
      <c r="G7" s="17"/>
      <c r="H7" s="16"/>
      <c r="I7" s="18"/>
      <c r="J7" s="9"/>
      <c r="K7" s="9"/>
    </row>
    <row r="8" spans="1:15" ht="15" thickBot="1" x14ac:dyDescent="0.4">
      <c r="A8" s="9"/>
      <c r="B8" s="9" t="s">
        <v>66</v>
      </c>
      <c r="C8" s="15"/>
      <c r="D8" s="16"/>
      <c r="E8" s="16"/>
      <c r="F8" s="17"/>
      <c r="G8" s="17"/>
      <c r="H8" s="16"/>
      <c r="I8" s="18"/>
      <c r="J8" s="9"/>
      <c r="K8" s="9"/>
    </row>
    <row r="9" spans="1:15" ht="15" thickBot="1" x14ac:dyDescent="0.4">
      <c r="A9" s="9"/>
      <c r="B9" s="9" t="s">
        <v>12</v>
      </c>
      <c r="C9" s="15"/>
      <c r="D9" s="16"/>
      <c r="E9" s="16"/>
      <c r="F9" s="17"/>
      <c r="G9" s="17"/>
      <c r="H9" s="16"/>
      <c r="I9" s="18"/>
      <c r="J9" s="9"/>
      <c r="K9" s="9"/>
    </row>
    <row r="10" spans="1:15" ht="15" thickBot="1" x14ac:dyDescent="0.4">
      <c r="A10" s="9"/>
      <c r="B10" s="9" t="s">
        <v>13</v>
      </c>
      <c r="C10" s="15"/>
      <c r="D10" s="16"/>
      <c r="E10" s="16"/>
      <c r="F10" s="17"/>
      <c r="G10" s="17"/>
      <c r="H10" s="16"/>
      <c r="I10" s="18"/>
      <c r="J10" s="9"/>
      <c r="K10" s="9"/>
    </row>
    <row r="11" spans="1:15" ht="15" thickBot="1" x14ac:dyDescent="0.4">
      <c r="A11" s="9"/>
      <c r="B11" s="9" t="s">
        <v>16</v>
      </c>
      <c r="C11" s="15"/>
      <c r="D11" s="16"/>
      <c r="E11" s="16"/>
      <c r="F11" s="17"/>
      <c r="G11" s="17"/>
      <c r="H11" s="16"/>
      <c r="I11" s="18"/>
      <c r="J11" s="12"/>
      <c r="K11" s="9"/>
    </row>
    <row r="12" spans="1:15" ht="15" thickBot="1" x14ac:dyDescent="0.4">
      <c r="A12" s="9"/>
      <c r="B12" s="9" t="s">
        <v>84</v>
      </c>
      <c r="C12" s="15">
        <v>1</v>
      </c>
      <c r="D12" s="16" t="s">
        <v>18</v>
      </c>
      <c r="E12" s="16" t="s">
        <v>40</v>
      </c>
      <c r="F12" s="17">
        <v>900000</v>
      </c>
      <c r="G12" s="17" t="s">
        <v>40</v>
      </c>
      <c r="H12" s="16">
        <v>1</v>
      </c>
      <c r="I12" s="18" t="s">
        <v>20</v>
      </c>
      <c r="J12" s="67">
        <f>C12*F12*H12</f>
        <v>900000</v>
      </c>
      <c r="K12" s="9"/>
      <c r="M12" s="5">
        <f>SUM(J12:J17)</f>
        <v>7200000</v>
      </c>
      <c r="N12" s="1">
        <f>SUM(J12:J18)</f>
        <v>10200000</v>
      </c>
    </row>
    <row r="13" spans="1:15" ht="15" thickBot="1" x14ac:dyDescent="0.4">
      <c r="A13" s="9"/>
      <c r="B13" s="9" t="s">
        <v>17</v>
      </c>
      <c r="C13" s="15">
        <v>1</v>
      </c>
      <c r="D13" s="16" t="s">
        <v>18</v>
      </c>
      <c r="E13" s="16" t="s">
        <v>40</v>
      </c>
      <c r="F13" s="17">
        <v>450000</v>
      </c>
      <c r="G13" s="23" t="s">
        <v>40</v>
      </c>
      <c r="H13" s="16">
        <v>2</v>
      </c>
      <c r="I13" s="18" t="s">
        <v>20</v>
      </c>
      <c r="J13" s="67">
        <f t="shared" ref="J13:J17" si="0">C13*F13*H13</f>
        <v>900000</v>
      </c>
      <c r="K13" s="12"/>
    </row>
    <row r="14" spans="1:15" ht="15" thickBot="1" x14ac:dyDescent="0.4">
      <c r="A14" s="9"/>
      <c r="B14" s="9" t="s">
        <v>85</v>
      </c>
      <c r="C14" s="15">
        <v>2</v>
      </c>
      <c r="D14" s="16" t="s">
        <v>18</v>
      </c>
      <c r="E14" s="16" t="s">
        <v>40</v>
      </c>
      <c r="F14" s="17">
        <v>450000</v>
      </c>
      <c r="G14" s="23" t="s">
        <v>40</v>
      </c>
      <c r="H14" s="16">
        <v>2</v>
      </c>
      <c r="I14" s="18" t="s">
        <v>20</v>
      </c>
      <c r="J14" s="67">
        <f t="shared" si="0"/>
        <v>1800000</v>
      </c>
      <c r="K14" s="9"/>
    </row>
    <row r="15" spans="1:15" ht="15" thickBot="1" x14ac:dyDescent="0.4">
      <c r="A15" s="9"/>
      <c r="B15" s="9" t="s">
        <v>21</v>
      </c>
      <c r="C15" s="15">
        <v>1</v>
      </c>
      <c r="D15" s="16" t="s">
        <v>18</v>
      </c>
      <c r="E15" s="16" t="s">
        <v>40</v>
      </c>
      <c r="F15" s="17">
        <v>450000</v>
      </c>
      <c r="G15" s="23" t="s">
        <v>40</v>
      </c>
      <c r="H15" s="16">
        <v>2</v>
      </c>
      <c r="I15" s="18" t="s">
        <v>20</v>
      </c>
      <c r="J15" s="67">
        <f t="shared" si="0"/>
        <v>900000</v>
      </c>
      <c r="K15" s="9"/>
    </row>
    <row r="16" spans="1:15" ht="15" thickBot="1" x14ac:dyDescent="0.4">
      <c r="A16" s="9"/>
      <c r="B16" s="9" t="s">
        <v>86</v>
      </c>
      <c r="C16" s="15">
        <v>2</v>
      </c>
      <c r="D16" s="16" t="s">
        <v>18</v>
      </c>
      <c r="E16" s="16" t="s">
        <v>40</v>
      </c>
      <c r="F16" s="17">
        <v>450000</v>
      </c>
      <c r="G16" s="23" t="s">
        <v>40</v>
      </c>
      <c r="H16" s="16">
        <v>2</v>
      </c>
      <c r="I16" s="18" t="s">
        <v>20</v>
      </c>
      <c r="J16" s="67">
        <f t="shared" si="0"/>
        <v>1800000</v>
      </c>
      <c r="K16" s="9"/>
      <c r="N16" s="1">
        <f>SUM(J12:J18)</f>
        <v>10200000</v>
      </c>
    </row>
    <row r="17" spans="1:14" ht="15" thickBot="1" x14ac:dyDescent="0.4">
      <c r="A17" s="9"/>
      <c r="B17" s="9" t="s">
        <v>87</v>
      </c>
      <c r="C17" s="15">
        <v>1</v>
      </c>
      <c r="D17" s="16" t="s">
        <v>18</v>
      </c>
      <c r="E17" s="16" t="s">
        <v>40</v>
      </c>
      <c r="F17" s="17">
        <v>450000</v>
      </c>
      <c r="G17" s="23" t="s">
        <v>40</v>
      </c>
      <c r="H17" s="16">
        <v>2</v>
      </c>
      <c r="I17" s="18" t="s">
        <v>20</v>
      </c>
      <c r="J17" s="67">
        <f t="shared" si="0"/>
        <v>900000</v>
      </c>
      <c r="K17" s="9"/>
    </row>
    <row r="18" spans="1:14" ht="15" thickBot="1" x14ac:dyDescent="0.4">
      <c r="A18" s="9"/>
      <c r="B18" s="9" t="s">
        <v>48</v>
      </c>
      <c r="C18" s="15">
        <v>5</v>
      </c>
      <c r="D18" s="16" t="s">
        <v>18</v>
      </c>
      <c r="E18" s="16" t="s">
        <v>40</v>
      </c>
      <c r="F18" s="17">
        <v>100000</v>
      </c>
      <c r="G18" s="23" t="s">
        <v>40</v>
      </c>
      <c r="H18" s="16">
        <v>6</v>
      </c>
      <c r="I18" s="18" t="s">
        <v>19</v>
      </c>
      <c r="J18" s="67">
        <f t="shared" ref="J18:J20" si="1">+C18*F18*H18</f>
        <v>3000000</v>
      </c>
      <c r="K18" s="9"/>
      <c r="M18" s="5">
        <f>SUM(J12:J17)</f>
        <v>7200000</v>
      </c>
    </row>
    <row r="19" spans="1:14" ht="15" thickBot="1" x14ac:dyDescent="0.4">
      <c r="A19" s="9"/>
      <c r="B19" s="9" t="s">
        <v>49</v>
      </c>
      <c r="C19" s="15">
        <v>50</v>
      </c>
      <c r="D19" s="16" t="s">
        <v>22</v>
      </c>
      <c r="E19" s="16" t="s">
        <v>40</v>
      </c>
      <c r="F19" s="17">
        <v>65000</v>
      </c>
      <c r="G19" s="23" t="s">
        <v>40</v>
      </c>
      <c r="H19" s="16">
        <v>2</v>
      </c>
      <c r="I19" s="18" t="s">
        <v>19</v>
      </c>
      <c r="J19" s="67">
        <f t="shared" si="1"/>
        <v>6500000</v>
      </c>
      <c r="K19" s="12"/>
      <c r="N19">
        <f>12/100*6500000</f>
        <v>780000</v>
      </c>
    </row>
    <row r="20" spans="1:14" ht="15" thickBot="1" x14ac:dyDescent="0.4">
      <c r="A20" s="9"/>
      <c r="B20" s="9" t="s">
        <v>25</v>
      </c>
      <c r="C20" s="15">
        <v>50</v>
      </c>
      <c r="D20" s="16" t="s">
        <v>23</v>
      </c>
      <c r="E20" s="16" t="s">
        <v>40</v>
      </c>
      <c r="F20" s="17">
        <v>100000</v>
      </c>
      <c r="G20" s="23" t="s">
        <v>40</v>
      </c>
      <c r="H20" s="16">
        <v>1</v>
      </c>
      <c r="I20" s="18"/>
      <c r="J20" s="65">
        <f t="shared" si="1"/>
        <v>5000000</v>
      </c>
      <c r="K20" s="12"/>
      <c r="N20">
        <f>6500000-N19</f>
        <v>5720000</v>
      </c>
    </row>
    <row r="21" spans="1:14" ht="15" thickBot="1" x14ac:dyDescent="0.4">
      <c r="A21" s="9"/>
      <c r="B21" s="9"/>
      <c r="C21" s="15"/>
      <c r="D21" s="16"/>
      <c r="E21" s="16"/>
      <c r="F21" s="17"/>
      <c r="G21" s="17"/>
      <c r="H21" s="16"/>
      <c r="I21" s="18"/>
      <c r="J21" s="9"/>
      <c r="K21" s="9"/>
    </row>
    <row r="22" spans="1:14" ht="15" thickBot="1" x14ac:dyDescent="0.4">
      <c r="A22" s="9" t="s">
        <v>4</v>
      </c>
      <c r="B22" s="9" t="s">
        <v>62</v>
      </c>
      <c r="C22" s="15"/>
      <c r="D22" s="16"/>
      <c r="E22" s="16"/>
      <c r="F22" s="17"/>
      <c r="G22" s="17"/>
      <c r="H22" s="16"/>
      <c r="I22" s="18"/>
      <c r="J22" s="9"/>
      <c r="K22" s="12">
        <f>SUM(J23:J26)</f>
        <v>345000000</v>
      </c>
    </row>
    <row r="23" spans="1:14" ht="15" thickBot="1" x14ac:dyDescent="0.4">
      <c r="A23" s="9"/>
      <c r="B23" s="9" t="s">
        <v>99</v>
      </c>
      <c r="C23" s="15">
        <v>2</v>
      </c>
      <c r="D23" s="16" t="s">
        <v>14</v>
      </c>
      <c r="E23" s="16" t="s">
        <v>40</v>
      </c>
      <c r="F23" s="17">
        <v>3500000</v>
      </c>
      <c r="G23" s="24" t="s">
        <v>40</v>
      </c>
      <c r="H23" s="16">
        <v>3</v>
      </c>
      <c r="I23" s="18" t="s">
        <v>15</v>
      </c>
      <c r="J23" s="12">
        <f>+C23*F23*H23</f>
        <v>21000000</v>
      </c>
      <c r="K23" s="9"/>
      <c r="L23" s="3">
        <f>SUM(J23:J25)</f>
        <v>255000000</v>
      </c>
      <c r="M23" s="5" t="s">
        <v>96</v>
      </c>
      <c r="N23">
        <v>3</v>
      </c>
    </row>
    <row r="24" spans="1:14" ht="15" thickBot="1" x14ac:dyDescent="0.4">
      <c r="A24" s="9"/>
      <c r="B24" s="9" t="s">
        <v>52</v>
      </c>
      <c r="C24" s="15">
        <f>3*5</f>
        <v>15</v>
      </c>
      <c r="D24" s="16" t="s">
        <v>14</v>
      </c>
      <c r="E24" s="16" t="s">
        <v>40</v>
      </c>
      <c r="F24" s="17">
        <v>2700000</v>
      </c>
      <c r="G24" s="24" t="s">
        <v>40</v>
      </c>
      <c r="H24" s="16">
        <v>3</v>
      </c>
      <c r="I24" s="18" t="s">
        <v>15</v>
      </c>
      <c r="J24" s="12">
        <f t="shared" ref="J24:J35" si="2">+C24*F24*H24</f>
        <v>121500000</v>
      </c>
      <c r="K24" s="9"/>
      <c r="M24" s="5" t="s">
        <v>97</v>
      </c>
      <c r="N24">
        <v>23</v>
      </c>
    </row>
    <row r="25" spans="1:14" ht="15" thickBot="1" x14ac:dyDescent="0.4">
      <c r="A25" s="9"/>
      <c r="B25" s="9" t="s">
        <v>63</v>
      </c>
      <c r="C25" s="15">
        <f>3*5</f>
        <v>15</v>
      </c>
      <c r="D25" s="16" t="s">
        <v>14</v>
      </c>
      <c r="E25" s="16" t="s">
        <v>40</v>
      </c>
      <c r="F25" s="17">
        <v>2500000</v>
      </c>
      <c r="G25" s="24" t="s">
        <v>40</v>
      </c>
      <c r="H25" s="16">
        <v>3</v>
      </c>
      <c r="I25" s="18" t="s">
        <v>15</v>
      </c>
      <c r="J25" s="12">
        <f t="shared" si="2"/>
        <v>112500000</v>
      </c>
      <c r="K25" s="9"/>
      <c r="M25" s="5" t="s">
        <v>98</v>
      </c>
      <c r="N25">
        <v>18</v>
      </c>
    </row>
    <row r="26" spans="1:14" ht="15" thickBot="1" x14ac:dyDescent="0.4">
      <c r="A26" s="9"/>
      <c r="B26" s="9" t="s">
        <v>64</v>
      </c>
      <c r="C26" s="15">
        <v>6</v>
      </c>
      <c r="D26" s="16" t="s">
        <v>14</v>
      </c>
      <c r="E26" s="16" t="s">
        <v>40</v>
      </c>
      <c r="F26" s="17">
        <v>5000000</v>
      </c>
      <c r="G26" s="24" t="s">
        <v>40</v>
      </c>
      <c r="H26" s="16">
        <v>3</v>
      </c>
      <c r="I26" s="18" t="s">
        <v>15</v>
      </c>
      <c r="J26" s="12">
        <f t="shared" si="2"/>
        <v>90000000</v>
      </c>
      <c r="K26" s="9"/>
      <c r="N26">
        <f>SUM(N23:N25)</f>
        <v>44</v>
      </c>
    </row>
    <row r="27" spans="1:14" ht="15" thickBot="1" x14ac:dyDescent="0.4">
      <c r="A27" s="9"/>
      <c r="B27" s="9"/>
      <c r="C27" s="15"/>
      <c r="D27" s="16"/>
      <c r="E27" s="16"/>
      <c r="F27" s="17"/>
      <c r="G27" s="17"/>
      <c r="H27" s="16"/>
      <c r="I27" s="18"/>
      <c r="J27" s="9"/>
      <c r="K27" s="9"/>
    </row>
    <row r="28" spans="1:14" ht="15" thickBot="1" x14ac:dyDescent="0.4">
      <c r="A28" s="9" t="s">
        <v>24</v>
      </c>
      <c r="B28" s="9" t="s">
        <v>32</v>
      </c>
      <c r="C28" s="15">
        <v>8</v>
      </c>
      <c r="D28" s="16" t="s">
        <v>27</v>
      </c>
      <c r="E28" s="16" t="s">
        <v>40</v>
      </c>
      <c r="F28" s="17">
        <v>25000</v>
      </c>
      <c r="G28" s="25" t="s">
        <v>40</v>
      </c>
      <c r="H28" s="16">
        <v>90</v>
      </c>
      <c r="I28" s="18" t="s">
        <v>19</v>
      </c>
      <c r="J28" s="65">
        <f t="shared" si="2"/>
        <v>18000000</v>
      </c>
      <c r="K28" s="12">
        <f>SUM(J28:J35)</f>
        <v>91356500</v>
      </c>
      <c r="M28" s="5" t="s">
        <v>129</v>
      </c>
      <c r="N28" s="1"/>
    </row>
    <row r="29" spans="1:14" ht="15" thickBot="1" x14ac:dyDescent="0.4">
      <c r="A29" s="9"/>
      <c r="B29" s="9" t="s">
        <v>33</v>
      </c>
      <c r="C29" s="15">
        <v>5</v>
      </c>
      <c r="D29" s="16" t="s">
        <v>18</v>
      </c>
      <c r="E29" s="16" t="s">
        <v>40</v>
      </c>
      <c r="F29" s="17">
        <v>50000</v>
      </c>
      <c r="G29" s="25" t="s">
        <v>40</v>
      </c>
      <c r="H29" s="16">
        <v>45</v>
      </c>
      <c r="I29" s="18" t="s">
        <v>19</v>
      </c>
      <c r="J29" s="12">
        <f t="shared" si="2"/>
        <v>11250000</v>
      </c>
      <c r="K29" s="12"/>
      <c r="M29" s="5">
        <v>11250000</v>
      </c>
      <c r="N29" s="1"/>
    </row>
    <row r="30" spans="1:14" ht="15" thickBot="1" x14ac:dyDescent="0.4">
      <c r="A30" s="9"/>
      <c r="B30" s="9" t="s">
        <v>42</v>
      </c>
      <c r="C30" s="15">
        <v>3</v>
      </c>
      <c r="D30" s="16" t="s">
        <v>41</v>
      </c>
      <c r="E30" s="16" t="s">
        <v>40</v>
      </c>
      <c r="F30" s="17">
        <v>7650</v>
      </c>
      <c r="G30" s="25" t="s">
        <v>40</v>
      </c>
      <c r="H30" s="16">
        <v>25</v>
      </c>
      <c r="I30" s="18" t="s">
        <v>44</v>
      </c>
      <c r="J30" s="65">
        <f t="shared" si="2"/>
        <v>573750</v>
      </c>
      <c r="K30" s="12"/>
      <c r="L30" s="3">
        <f>J30+J32</f>
        <v>1606500</v>
      </c>
      <c r="M30" s="5">
        <v>15000000</v>
      </c>
      <c r="N30" s="1"/>
    </row>
    <row r="31" spans="1:14" ht="15" thickBot="1" x14ac:dyDescent="0.4">
      <c r="A31" s="9"/>
      <c r="B31" s="9" t="s">
        <v>34</v>
      </c>
      <c r="C31" s="15">
        <v>200</v>
      </c>
      <c r="D31" s="16" t="s">
        <v>27</v>
      </c>
      <c r="E31" s="16" t="s">
        <v>40</v>
      </c>
      <c r="F31" s="17">
        <v>25000</v>
      </c>
      <c r="G31" s="25" t="s">
        <v>40</v>
      </c>
      <c r="H31" s="16">
        <v>3</v>
      </c>
      <c r="I31" s="18" t="s">
        <v>35</v>
      </c>
      <c r="J31" s="12">
        <f t="shared" si="2"/>
        <v>15000000</v>
      </c>
      <c r="K31" s="12"/>
      <c r="M31" s="5">
        <v>18000000</v>
      </c>
      <c r="N31" s="1"/>
    </row>
    <row r="32" spans="1:14" ht="15" thickBot="1" x14ac:dyDescent="0.4">
      <c r="A32" s="9"/>
      <c r="B32" s="9" t="s">
        <v>43</v>
      </c>
      <c r="C32" s="15">
        <v>3</v>
      </c>
      <c r="D32" s="16" t="s">
        <v>41</v>
      </c>
      <c r="E32" s="16" t="s">
        <v>40</v>
      </c>
      <c r="F32" s="17">
        <v>7650</v>
      </c>
      <c r="G32" s="25" t="s">
        <v>40</v>
      </c>
      <c r="H32" s="16">
        <v>45</v>
      </c>
      <c r="I32" s="18" t="s">
        <v>44</v>
      </c>
      <c r="J32" s="65">
        <f t="shared" si="2"/>
        <v>1032750</v>
      </c>
      <c r="K32" s="12"/>
      <c r="M32" s="5">
        <f>SUM(M29:M31)</f>
        <v>44250000</v>
      </c>
      <c r="N32" s="1"/>
    </row>
    <row r="33" spans="1:15" ht="15" thickBot="1" x14ac:dyDescent="0.4">
      <c r="A33" s="9"/>
      <c r="B33" s="9" t="s">
        <v>36</v>
      </c>
      <c r="C33" s="15">
        <v>20</v>
      </c>
      <c r="D33" s="16" t="s">
        <v>37</v>
      </c>
      <c r="E33" s="16" t="s">
        <v>40</v>
      </c>
      <c r="F33" s="17">
        <v>1200000</v>
      </c>
      <c r="G33" s="25" t="s">
        <v>40</v>
      </c>
      <c r="H33" s="16">
        <v>1</v>
      </c>
      <c r="I33" s="18" t="s">
        <v>45</v>
      </c>
      <c r="J33" s="65">
        <f t="shared" si="2"/>
        <v>24000000</v>
      </c>
      <c r="K33" s="12"/>
      <c r="N33" s="1" t="s">
        <v>120</v>
      </c>
    </row>
    <row r="34" spans="1:15" ht="15" thickBot="1" x14ac:dyDescent="0.4">
      <c r="A34" s="9"/>
      <c r="B34" s="9" t="s">
        <v>38</v>
      </c>
      <c r="C34" s="15">
        <v>400</v>
      </c>
      <c r="D34" s="16" t="s">
        <v>37</v>
      </c>
      <c r="E34" s="16" t="s">
        <v>40</v>
      </c>
      <c r="F34" s="17">
        <v>50000</v>
      </c>
      <c r="G34" s="25" t="s">
        <v>40</v>
      </c>
      <c r="H34" s="16">
        <v>1</v>
      </c>
      <c r="I34" s="18" t="s">
        <v>45</v>
      </c>
      <c r="J34" s="12">
        <f t="shared" si="2"/>
        <v>20000000</v>
      </c>
      <c r="K34" s="12"/>
      <c r="N34" s="1">
        <v>24000000</v>
      </c>
      <c r="O34" s="3" t="s">
        <v>121</v>
      </c>
    </row>
    <row r="35" spans="1:15" ht="15" thickBot="1" x14ac:dyDescent="0.4">
      <c r="A35" s="9"/>
      <c r="B35" s="9" t="s">
        <v>39</v>
      </c>
      <c r="C35" s="15">
        <v>10</v>
      </c>
      <c r="D35" s="16" t="s">
        <v>41</v>
      </c>
      <c r="E35" s="16" t="s">
        <v>40</v>
      </c>
      <c r="F35" s="17">
        <v>25000</v>
      </c>
      <c r="G35" s="25" t="s">
        <v>40</v>
      </c>
      <c r="H35" s="16">
        <v>6</v>
      </c>
      <c r="I35" s="18" t="s">
        <v>45</v>
      </c>
      <c r="J35" s="65">
        <f t="shared" si="2"/>
        <v>1500000</v>
      </c>
      <c r="K35" s="12"/>
      <c r="N35" s="1">
        <v>5500000</v>
      </c>
      <c r="O35" s="3" t="s">
        <v>122</v>
      </c>
    </row>
    <row r="36" spans="1:15" ht="15" thickBot="1" x14ac:dyDescent="0.4">
      <c r="A36" s="9"/>
      <c r="B36" s="9"/>
      <c r="C36" s="15"/>
      <c r="D36" s="16"/>
      <c r="E36" s="16"/>
      <c r="F36" s="17"/>
      <c r="G36" s="17"/>
      <c r="H36" s="16"/>
      <c r="I36" s="18"/>
      <c r="J36" s="12"/>
      <c r="K36" s="12"/>
      <c r="N36">
        <v>7500000</v>
      </c>
      <c r="O36" s="3" t="s">
        <v>123</v>
      </c>
    </row>
    <row r="37" spans="1:15" ht="15" thickBot="1" x14ac:dyDescent="0.4">
      <c r="A37" s="9" t="s">
        <v>26</v>
      </c>
      <c r="B37" s="9" t="s">
        <v>47</v>
      </c>
      <c r="C37" s="15"/>
      <c r="D37" s="16"/>
      <c r="E37" s="16"/>
      <c r="F37" s="17"/>
      <c r="G37" s="17"/>
      <c r="H37" s="16"/>
      <c r="I37" s="18"/>
      <c r="J37" s="12"/>
      <c r="K37" s="12">
        <f>SUM(J38:J50)</f>
        <v>125474950</v>
      </c>
      <c r="M37" s="5">
        <f>SUM(J38:J42)</f>
        <v>37350000</v>
      </c>
      <c r="N37">
        <v>15000000</v>
      </c>
      <c r="O37" s="3" t="s">
        <v>124</v>
      </c>
    </row>
    <row r="38" spans="1:15" ht="15" thickBot="1" x14ac:dyDescent="0.4">
      <c r="A38" s="9"/>
      <c r="B38" s="9" t="s">
        <v>61</v>
      </c>
      <c r="C38" s="15">
        <v>1</v>
      </c>
      <c r="D38" s="16" t="s">
        <v>28</v>
      </c>
      <c r="E38" s="16" t="s">
        <v>40</v>
      </c>
      <c r="F38" s="17">
        <v>150000</v>
      </c>
      <c r="G38" s="17" t="s">
        <v>40</v>
      </c>
      <c r="H38" s="16">
        <v>90</v>
      </c>
      <c r="I38" s="18" t="s">
        <v>19</v>
      </c>
      <c r="J38" s="65">
        <f t="shared" ref="J38:J50" si="3">+C38*F38*H38</f>
        <v>13500000</v>
      </c>
      <c r="K38" s="12"/>
      <c r="N38">
        <v>30000000</v>
      </c>
      <c r="O38" s="3" t="s">
        <v>125</v>
      </c>
    </row>
    <row r="39" spans="1:15" ht="15" thickBot="1" x14ac:dyDescent="0.4">
      <c r="A39" s="9"/>
      <c r="B39" s="9" t="s">
        <v>53</v>
      </c>
      <c r="C39" s="15">
        <v>3</v>
      </c>
      <c r="D39" s="16" t="s">
        <v>28</v>
      </c>
      <c r="E39" s="16" t="s">
        <v>40</v>
      </c>
      <c r="F39" s="17">
        <v>15000</v>
      </c>
      <c r="G39" s="17" t="s">
        <v>40</v>
      </c>
      <c r="H39" s="16">
        <v>90</v>
      </c>
      <c r="I39" s="18" t="s">
        <v>19</v>
      </c>
      <c r="J39" s="65">
        <f t="shared" si="3"/>
        <v>4050000</v>
      </c>
      <c r="K39" s="12"/>
      <c r="N39">
        <v>15000000</v>
      </c>
      <c r="O39" s="3" t="s">
        <v>126</v>
      </c>
    </row>
    <row r="40" spans="1:15" ht="15" thickBot="1" x14ac:dyDescent="0.4">
      <c r="A40" s="9"/>
      <c r="B40" s="9" t="s">
        <v>93</v>
      </c>
      <c r="C40" s="15">
        <v>100</v>
      </c>
      <c r="D40" s="16" t="s">
        <v>90</v>
      </c>
      <c r="E40" s="16" t="s">
        <v>40</v>
      </c>
      <c r="F40" s="17">
        <v>65000</v>
      </c>
      <c r="G40" s="17"/>
      <c r="H40" s="16"/>
      <c r="I40" s="18"/>
      <c r="J40" s="65">
        <f>C40*F40</f>
        <v>6500000</v>
      </c>
      <c r="K40" s="12"/>
      <c r="N40">
        <v>5924950</v>
      </c>
      <c r="O40" s="3" t="s">
        <v>127</v>
      </c>
    </row>
    <row r="41" spans="1:15" ht="15" thickBot="1" x14ac:dyDescent="0.4">
      <c r="A41" s="9"/>
      <c r="B41" s="9" t="s">
        <v>94</v>
      </c>
      <c r="C41" s="15">
        <v>5</v>
      </c>
      <c r="D41" s="16" t="s">
        <v>95</v>
      </c>
      <c r="E41" s="16" t="s">
        <v>40</v>
      </c>
      <c r="F41" s="17">
        <v>500000</v>
      </c>
      <c r="G41" s="17"/>
      <c r="H41" s="16"/>
      <c r="I41" s="18"/>
      <c r="J41" s="65">
        <f>C41*F41</f>
        <v>2500000</v>
      </c>
      <c r="K41" s="12"/>
      <c r="N41" s="1">
        <f>SUM(N34:N40)</f>
        <v>102924950</v>
      </c>
    </row>
    <row r="42" spans="1:15" ht="15" thickBot="1" x14ac:dyDescent="0.4">
      <c r="A42" s="9"/>
      <c r="B42" s="9" t="s">
        <v>100</v>
      </c>
      <c r="C42" s="15">
        <v>3</v>
      </c>
      <c r="D42" s="16" t="s">
        <v>28</v>
      </c>
      <c r="E42" s="16" t="s">
        <v>40</v>
      </c>
      <c r="F42" s="17">
        <v>40000</v>
      </c>
      <c r="G42" s="17" t="s">
        <v>40</v>
      </c>
      <c r="H42" s="16">
        <v>90</v>
      </c>
      <c r="I42" s="18" t="s">
        <v>19</v>
      </c>
      <c r="J42" s="65">
        <f t="shared" si="3"/>
        <v>10800000</v>
      </c>
      <c r="K42" s="12"/>
    </row>
    <row r="43" spans="1:15" s="3" customFormat="1" ht="15" thickBot="1" x14ac:dyDescent="0.4">
      <c r="A43" s="9"/>
      <c r="B43" s="9" t="s">
        <v>101</v>
      </c>
      <c r="C43" s="15">
        <v>36000</v>
      </c>
      <c r="D43" s="16" t="s">
        <v>29</v>
      </c>
      <c r="E43" s="16" t="s">
        <v>40</v>
      </c>
      <c r="F43" s="17">
        <v>300</v>
      </c>
      <c r="G43" s="17" t="s">
        <v>40</v>
      </c>
      <c r="H43" s="16">
        <v>1</v>
      </c>
      <c r="I43" s="18" t="s">
        <v>30</v>
      </c>
      <c r="J43" s="65">
        <f t="shared" si="3"/>
        <v>10800000</v>
      </c>
      <c r="K43" s="12"/>
      <c r="M43" s="5"/>
      <c r="N43"/>
    </row>
    <row r="44" spans="1:15" s="3" customFormat="1" ht="15" thickBot="1" x14ac:dyDescent="0.4">
      <c r="A44" s="9"/>
      <c r="B44" s="9" t="s">
        <v>102</v>
      </c>
      <c r="C44" s="15">
        <v>50</v>
      </c>
      <c r="D44" s="16" t="s">
        <v>91</v>
      </c>
      <c r="E44" s="16" t="s">
        <v>40</v>
      </c>
      <c r="F44" s="17">
        <v>350000</v>
      </c>
      <c r="G44" s="17"/>
      <c r="H44" s="16"/>
      <c r="I44" s="18"/>
      <c r="J44" s="65">
        <f>C44*F44</f>
        <v>17500000</v>
      </c>
      <c r="K44" s="12"/>
      <c r="M44" s="5"/>
      <c r="N44"/>
    </row>
    <row r="45" spans="1:15" s="3" customFormat="1" ht="15" thickBot="1" x14ac:dyDescent="0.4">
      <c r="A45" s="9"/>
      <c r="B45" s="9" t="s">
        <v>103</v>
      </c>
      <c r="C45" s="15">
        <v>100</v>
      </c>
      <c r="D45" s="16" t="s">
        <v>28</v>
      </c>
      <c r="E45" s="16" t="s">
        <v>40</v>
      </c>
      <c r="F45" s="17">
        <v>3500</v>
      </c>
      <c r="G45" s="17" t="s">
        <v>40</v>
      </c>
      <c r="H45" s="16">
        <v>1</v>
      </c>
      <c r="I45" s="18" t="s">
        <v>45</v>
      </c>
      <c r="J45" s="65">
        <f t="shared" si="3"/>
        <v>350000</v>
      </c>
      <c r="K45" s="12"/>
      <c r="L45" s="3">
        <f>J45+J49</f>
        <v>3050000</v>
      </c>
      <c r="M45" s="5"/>
      <c r="N45"/>
    </row>
    <row r="46" spans="1:15" s="3" customFormat="1" ht="15" thickBot="1" x14ac:dyDescent="0.4">
      <c r="A46" s="9"/>
      <c r="B46" s="9" t="s">
        <v>104</v>
      </c>
      <c r="C46" s="15">
        <v>2</v>
      </c>
      <c r="D46" s="16" t="s">
        <v>46</v>
      </c>
      <c r="E46" s="16" t="s">
        <v>40</v>
      </c>
      <c r="F46" s="17">
        <v>15000000</v>
      </c>
      <c r="G46" s="17" t="s">
        <v>40</v>
      </c>
      <c r="H46" s="16">
        <v>1</v>
      </c>
      <c r="I46" s="18" t="s">
        <v>45</v>
      </c>
      <c r="J46" s="65">
        <f t="shared" si="3"/>
        <v>30000000</v>
      </c>
      <c r="K46" s="12"/>
      <c r="M46" s="5"/>
      <c r="N46"/>
    </row>
    <row r="47" spans="1:15" s="3" customFormat="1" ht="15" thickBot="1" x14ac:dyDescent="0.4">
      <c r="A47" s="9"/>
      <c r="B47" s="9" t="s">
        <v>105</v>
      </c>
      <c r="C47" s="15">
        <v>1</v>
      </c>
      <c r="D47" s="16" t="s">
        <v>46</v>
      </c>
      <c r="E47" s="16" t="s">
        <v>40</v>
      </c>
      <c r="F47" s="17">
        <v>15000000</v>
      </c>
      <c r="G47" s="17" t="s">
        <v>40</v>
      </c>
      <c r="H47" s="16">
        <v>1</v>
      </c>
      <c r="I47" s="18" t="s">
        <v>45</v>
      </c>
      <c r="J47" s="65">
        <f t="shared" si="3"/>
        <v>15000000</v>
      </c>
      <c r="K47" s="12"/>
      <c r="M47" s="5"/>
      <c r="N47"/>
    </row>
    <row r="48" spans="1:15" s="3" customFormat="1" ht="15" thickBot="1" x14ac:dyDescent="0.4">
      <c r="A48" s="9"/>
      <c r="B48" s="9" t="s">
        <v>106</v>
      </c>
      <c r="C48" s="15">
        <v>1</v>
      </c>
      <c r="D48" s="16" t="s">
        <v>46</v>
      </c>
      <c r="E48" s="16" t="s">
        <v>40</v>
      </c>
      <c r="F48" s="17">
        <f>6000000-75050</f>
        <v>5924950</v>
      </c>
      <c r="G48" s="17" t="s">
        <v>40</v>
      </c>
      <c r="H48" s="16">
        <v>1</v>
      </c>
      <c r="I48" s="18"/>
      <c r="J48" s="65">
        <f t="shared" si="3"/>
        <v>5924950</v>
      </c>
      <c r="K48" s="12"/>
      <c r="M48" s="5">
        <f>SUM(J46:J48)</f>
        <v>50924950</v>
      </c>
      <c r="N48"/>
    </row>
    <row r="49" spans="1:15" s="3" customFormat="1" ht="15" thickBot="1" x14ac:dyDescent="0.4">
      <c r="A49" s="9"/>
      <c r="B49" s="9" t="s">
        <v>107</v>
      </c>
      <c r="C49" s="15">
        <v>12</v>
      </c>
      <c r="D49" s="16" t="s">
        <v>90</v>
      </c>
      <c r="E49" s="16" t="s">
        <v>40</v>
      </c>
      <c r="F49" s="17">
        <v>75000</v>
      </c>
      <c r="G49" s="17" t="s">
        <v>40</v>
      </c>
      <c r="H49" s="16">
        <v>3</v>
      </c>
      <c r="I49" s="18" t="s">
        <v>89</v>
      </c>
      <c r="J49" s="65">
        <f t="shared" si="3"/>
        <v>2700000</v>
      </c>
      <c r="K49" s="12"/>
      <c r="M49" s="5"/>
      <c r="N49"/>
    </row>
    <row r="50" spans="1:15" s="3" customFormat="1" ht="15" thickBot="1" x14ac:dyDescent="0.4">
      <c r="A50" s="9"/>
      <c r="B50" s="9" t="s">
        <v>108</v>
      </c>
      <c r="C50" s="15">
        <v>30</v>
      </c>
      <c r="D50" s="16" t="s">
        <v>31</v>
      </c>
      <c r="E50" s="16" t="s">
        <v>40</v>
      </c>
      <c r="F50" s="17">
        <v>65000</v>
      </c>
      <c r="G50" s="17" t="s">
        <v>40</v>
      </c>
      <c r="H50" s="16">
        <v>3</v>
      </c>
      <c r="I50" s="18" t="s">
        <v>89</v>
      </c>
      <c r="J50" s="65">
        <f t="shared" si="3"/>
        <v>5850000</v>
      </c>
      <c r="K50" s="12"/>
      <c r="M50" s="5"/>
      <c r="N50"/>
    </row>
    <row r="51" spans="1:15" s="3" customFormat="1" ht="1.5" customHeight="1" thickBot="1" x14ac:dyDescent="0.4">
      <c r="A51" s="9"/>
      <c r="B51" s="9"/>
      <c r="C51" s="15"/>
      <c r="D51" s="16"/>
      <c r="E51" s="16"/>
      <c r="F51" s="17"/>
      <c r="G51" s="17"/>
      <c r="H51" s="16"/>
      <c r="I51" s="18"/>
      <c r="J51" s="12"/>
      <c r="K51" s="12"/>
      <c r="M51" s="5"/>
      <c r="N51"/>
    </row>
    <row r="52" spans="1:15" s="3" customFormat="1" ht="15" thickBot="1" x14ac:dyDescent="0.4">
      <c r="A52" s="9">
        <v>5</v>
      </c>
      <c r="B52" s="9" t="s">
        <v>68</v>
      </c>
      <c r="C52" s="15"/>
      <c r="D52" s="16"/>
      <c r="E52" s="16"/>
      <c r="F52" s="17"/>
      <c r="G52" s="17"/>
      <c r="H52" s="16"/>
      <c r="I52" s="18"/>
      <c r="J52" s="12"/>
      <c r="K52" s="12">
        <f>SUM(J53:J63)</f>
        <v>115650000</v>
      </c>
      <c r="M52" s="5"/>
      <c r="N52"/>
    </row>
    <row r="53" spans="1:15" ht="15" thickBot="1" x14ac:dyDescent="0.4">
      <c r="A53" s="9"/>
      <c r="B53" s="9" t="s">
        <v>69</v>
      </c>
      <c r="C53" s="15">
        <v>100</v>
      </c>
      <c r="D53" s="16" t="s">
        <v>28</v>
      </c>
      <c r="E53" s="16" t="s">
        <v>40</v>
      </c>
      <c r="F53" s="17">
        <v>75000</v>
      </c>
      <c r="G53" s="17"/>
      <c r="H53" s="16"/>
      <c r="I53" s="18"/>
      <c r="J53" s="65">
        <f>C53*F53</f>
        <v>7500000</v>
      </c>
      <c r="K53" s="12"/>
    </row>
    <row r="54" spans="1:15" ht="15" thickBot="1" x14ac:dyDescent="0.4">
      <c r="A54" s="9"/>
      <c r="B54" s="9" t="s">
        <v>70</v>
      </c>
      <c r="C54" s="15">
        <v>20</v>
      </c>
      <c r="D54" s="16" t="s">
        <v>46</v>
      </c>
      <c r="E54" s="16" t="s">
        <v>40</v>
      </c>
      <c r="F54" s="17">
        <v>900000</v>
      </c>
      <c r="G54" s="17"/>
      <c r="H54" s="16"/>
      <c r="I54" s="18"/>
      <c r="J54" s="12">
        <f>C54*F54</f>
        <v>18000000</v>
      </c>
      <c r="K54" s="12"/>
      <c r="M54" s="5">
        <f>J53+J55</f>
        <v>15000000</v>
      </c>
    </row>
    <row r="55" spans="1:15" ht="15" thickBot="1" x14ac:dyDescent="0.4">
      <c r="A55" s="9"/>
      <c r="B55" s="9" t="s">
        <v>71</v>
      </c>
      <c r="C55" s="15">
        <v>100</v>
      </c>
      <c r="D55" s="16" t="s">
        <v>79</v>
      </c>
      <c r="E55" s="16" t="s">
        <v>40</v>
      </c>
      <c r="F55" s="17">
        <v>75000</v>
      </c>
      <c r="G55" s="17"/>
      <c r="H55" s="16"/>
      <c r="I55" s="18"/>
      <c r="J55" s="65">
        <f t="shared" ref="J55:J62" si="4">C55*F55</f>
        <v>7500000</v>
      </c>
      <c r="K55" s="12"/>
    </row>
    <row r="56" spans="1:15" ht="15" thickBot="1" x14ac:dyDescent="0.4">
      <c r="A56" s="9"/>
      <c r="B56" s="9" t="s">
        <v>72</v>
      </c>
      <c r="C56" s="15">
        <v>10</v>
      </c>
      <c r="D56" s="16" t="s">
        <v>46</v>
      </c>
      <c r="E56" s="16" t="s">
        <v>40</v>
      </c>
      <c r="F56" s="17">
        <v>300000</v>
      </c>
      <c r="G56" s="17"/>
      <c r="H56" s="16"/>
      <c r="I56" s="18"/>
      <c r="J56" s="12">
        <f t="shared" si="4"/>
        <v>3000000</v>
      </c>
      <c r="K56" s="12"/>
    </row>
    <row r="57" spans="1:15" ht="15" thickBot="1" x14ac:dyDescent="0.4">
      <c r="A57" s="9"/>
      <c r="B57" s="9" t="s">
        <v>109</v>
      </c>
      <c r="C57" s="15">
        <v>10</v>
      </c>
      <c r="D57" s="16" t="s">
        <v>46</v>
      </c>
      <c r="E57" s="16" t="s">
        <v>40</v>
      </c>
      <c r="F57" s="17">
        <v>500000</v>
      </c>
      <c r="G57" s="17"/>
      <c r="H57" s="16"/>
      <c r="I57" s="18"/>
      <c r="J57" s="12">
        <f t="shared" si="4"/>
        <v>5000000</v>
      </c>
      <c r="K57" s="12"/>
      <c r="M57" s="5" t="s">
        <v>128</v>
      </c>
      <c r="N57" s="68">
        <f>45000*4*30*3</f>
        <v>16200000</v>
      </c>
    </row>
    <row r="58" spans="1:15" ht="15" thickBot="1" x14ac:dyDescent="0.4">
      <c r="A58" s="9"/>
      <c r="B58" s="9" t="s">
        <v>110</v>
      </c>
      <c r="C58" s="15">
        <v>15</v>
      </c>
      <c r="D58" s="16" t="s">
        <v>46</v>
      </c>
      <c r="E58" s="16" t="s">
        <v>40</v>
      </c>
      <c r="F58" s="17">
        <v>750000</v>
      </c>
      <c r="G58" s="17"/>
      <c r="H58" s="16"/>
      <c r="I58" s="18"/>
      <c r="J58" s="12">
        <f t="shared" si="4"/>
        <v>11250000</v>
      </c>
      <c r="K58" s="12"/>
      <c r="M58" s="5">
        <v>18000000</v>
      </c>
    </row>
    <row r="59" spans="1:15" ht="15" thickBot="1" x14ac:dyDescent="0.4">
      <c r="A59" s="9"/>
      <c r="B59" s="9" t="s">
        <v>111</v>
      </c>
      <c r="C59" s="15">
        <v>10</v>
      </c>
      <c r="D59" s="16" t="s">
        <v>46</v>
      </c>
      <c r="E59" s="16" t="s">
        <v>40</v>
      </c>
      <c r="F59" s="17">
        <v>550000</v>
      </c>
      <c r="G59" s="17"/>
      <c r="H59" s="16"/>
      <c r="I59" s="18"/>
      <c r="J59" s="65">
        <f t="shared" si="4"/>
        <v>5500000</v>
      </c>
      <c r="K59" s="12"/>
      <c r="M59" s="5">
        <v>3000000</v>
      </c>
    </row>
    <row r="60" spans="1:15" ht="15" thickBot="1" x14ac:dyDescent="0.4">
      <c r="A60" s="9"/>
      <c r="B60" s="9" t="s">
        <v>112</v>
      </c>
      <c r="C60" s="15">
        <v>10</v>
      </c>
      <c r="D60" s="16" t="s">
        <v>46</v>
      </c>
      <c r="E60" s="16" t="s">
        <v>40</v>
      </c>
      <c r="F60" s="17">
        <v>660000</v>
      </c>
      <c r="G60" s="17"/>
      <c r="H60" s="16"/>
      <c r="I60" s="18"/>
      <c r="J60" s="12">
        <f t="shared" si="4"/>
        <v>6600000</v>
      </c>
      <c r="K60" s="12"/>
      <c r="M60" s="5">
        <v>5000000</v>
      </c>
    </row>
    <row r="61" spans="1:15" ht="15" thickBot="1" x14ac:dyDescent="0.4">
      <c r="A61" s="9"/>
      <c r="B61" s="9" t="s">
        <v>113</v>
      </c>
      <c r="C61" s="15">
        <v>5</v>
      </c>
      <c r="D61" s="16" t="s">
        <v>46</v>
      </c>
      <c r="E61" s="16" t="s">
        <v>40</v>
      </c>
      <c r="F61" s="17">
        <v>1500000</v>
      </c>
      <c r="G61" s="17"/>
      <c r="H61" s="16"/>
      <c r="I61" s="18"/>
      <c r="J61" s="65">
        <f t="shared" si="4"/>
        <v>7500000</v>
      </c>
      <c r="K61" s="12"/>
      <c r="M61" s="5">
        <v>11250000</v>
      </c>
    </row>
    <row r="62" spans="1:15" ht="15" thickBot="1" x14ac:dyDescent="0.4">
      <c r="A62" s="9"/>
      <c r="B62" s="9" t="s">
        <v>114</v>
      </c>
      <c r="C62" s="15">
        <v>1</v>
      </c>
      <c r="D62" s="16" t="s">
        <v>46</v>
      </c>
      <c r="E62" s="16" t="s">
        <v>40</v>
      </c>
      <c r="F62" s="17">
        <v>15000000</v>
      </c>
      <c r="G62" s="17"/>
      <c r="H62" s="16"/>
      <c r="I62" s="18"/>
      <c r="J62" s="65">
        <f t="shared" si="4"/>
        <v>15000000</v>
      </c>
      <c r="K62" s="12"/>
      <c r="M62" s="5">
        <v>6600000</v>
      </c>
    </row>
    <row r="63" spans="1:15" ht="15" thickBot="1" x14ac:dyDescent="0.4">
      <c r="A63" s="9"/>
      <c r="B63" s="9" t="s">
        <v>115</v>
      </c>
      <c r="C63" s="15">
        <v>288</v>
      </c>
      <c r="D63" s="16" t="s">
        <v>78</v>
      </c>
      <c r="E63" s="16" t="s">
        <v>40</v>
      </c>
      <c r="F63" s="17">
        <v>100000</v>
      </c>
      <c r="G63" s="17"/>
      <c r="H63" s="16"/>
      <c r="I63" s="18"/>
      <c r="J63" s="65">
        <f>C63*F63</f>
        <v>28800000</v>
      </c>
      <c r="K63" s="12"/>
      <c r="N63">
        <f>50*170000</f>
        <v>8500000</v>
      </c>
    </row>
    <row r="64" spans="1:15" s="2" customFormat="1" ht="15" thickBot="1" x14ac:dyDescent="0.4">
      <c r="A64" s="13"/>
      <c r="B64" s="13" t="s">
        <v>51</v>
      </c>
      <c r="C64" s="19"/>
      <c r="D64" s="20"/>
      <c r="E64" s="20"/>
      <c r="F64" s="21"/>
      <c r="G64" s="21"/>
      <c r="H64" s="20"/>
      <c r="I64" s="22"/>
      <c r="J64" s="13"/>
      <c r="K64" s="14">
        <f>SUM(K6:K63)</f>
        <v>699181450</v>
      </c>
      <c r="L64" s="7"/>
      <c r="M64" s="8"/>
      <c r="O64" s="7"/>
    </row>
    <row r="65" spans="1:14" ht="2" customHeight="1" thickBot="1" x14ac:dyDescent="0.4">
      <c r="A65" s="9"/>
      <c r="B65" s="9"/>
      <c r="C65" s="9"/>
      <c r="D65" s="9"/>
      <c r="E65" s="9"/>
      <c r="F65" s="10"/>
      <c r="G65" s="10"/>
      <c r="H65" s="9"/>
      <c r="I65" s="9"/>
      <c r="J65" s="9"/>
      <c r="K65" s="9"/>
    </row>
    <row r="67" spans="1:14" x14ac:dyDescent="0.35">
      <c r="J67" s="2" t="s">
        <v>92</v>
      </c>
      <c r="K67" s="69">
        <f>699181450-K64</f>
        <v>0</v>
      </c>
      <c r="M67" s="5">
        <f>1800000/1700000</f>
        <v>1.0588235294117647</v>
      </c>
    </row>
    <row r="68" spans="1:14" x14ac:dyDescent="0.35">
      <c r="F68" s="60"/>
      <c r="G68" s="60"/>
      <c r="H68" s="61"/>
      <c r="I68" s="61"/>
      <c r="J68" s="61"/>
      <c r="K68" s="61"/>
    </row>
    <row r="69" spans="1:14" s="3" customFormat="1" ht="16.5" x14ac:dyDescent="0.35">
      <c r="A69"/>
      <c r="B69"/>
      <c r="C69"/>
      <c r="D69"/>
      <c r="E69"/>
      <c r="F69" s="99" t="s">
        <v>88</v>
      </c>
      <c r="G69" s="99"/>
      <c r="H69" s="99"/>
      <c r="I69" s="99"/>
      <c r="J69" s="99"/>
      <c r="K69" s="99"/>
      <c r="M69" s="5"/>
      <c r="N69"/>
    </row>
    <row r="70" spans="1:14" s="3" customFormat="1" ht="16.5" x14ac:dyDescent="0.35">
      <c r="A70"/>
      <c r="B70"/>
      <c r="C70"/>
      <c r="D70"/>
      <c r="E70"/>
      <c r="F70" s="99" t="s">
        <v>5</v>
      </c>
      <c r="G70" s="99"/>
      <c r="H70" s="99"/>
      <c r="I70" s="99"/>
      <c r="J70" s="99"/>
      <c r="K70" s="99"/>
      <c r="M70" s="5">
        <v>7500000</v>
      </c>
      <c r="N70"/>
    </row>
    <row r="71" spans="1:14" s="3" customFormat="1" ht="17" thickBot="1" x14ac:dyDescent="0.4">
      <c r="A71"/>
      <c r="B71"/>
      <c r="C71"/>
      <c r="D71"/>
      <c r="E71"/>
      <c r="F71" s="62"/>
      <c r="G71" s="62"/>
      <c r="H71" s="62"/>
      <c r="I71" s="62"/>
      <c r="J71" s="62"/>
      <c r="K71" s="63"/>
      <c r="M71" s="5">
        <v>50924950</v>
      </c>
      <c r="N71"/>
    </row>
    <row r="72" spans="1:14" s="3" customFormat="1" ht="17" thickBot="1" x14ac:dyDescent="0.4">
      <c r="A72"/>
      <c r="B72"/>
      <c r="C72"/>
      <c r="D72"/>
      <c r="E72"/>
      <c r="F72" s="62"/>
      <c r="G72" s="62"/>
      <c r="H72" s="62"/>
      <c r="I72" s="62"/>
      <c r="J72" s="62"/>
      <c r="K72" s="63"/>
      <c r="M72" s="12">
        <v>15000000</v>
      </c>
      <c r="N72"/>
    </row>
    <row r="73" spans="1:14" s="3" customFormat="1" ht="16.5" x14ac:dyDescent="0.35">
      <c r="A73"/>
      <c r="B73"/>
      <c r="C73"/>
      <c r="D73"/>
      <c r="E73"/>
      <c r="F73" s="99"/>
      <c r="G73" s="99"/>
      <c r="H73" s="99"/>
      <c r="I73" s="99"/>
      <c r="J73" s="99"/>
      <c r="K73" s="63"/>
      <c r="M73" s="5">
        <f>SUM(M70:M72)</f>
        <v>73424950</v>
      </c>
      <c r="N73"/>
    </row>
    <row r="74" spans="1:14" s="3" customFormat="1" ht="16.5" x14ac:dyDescent="0.35">
      <c r="A74"/>
      <c r="B74"/>
      <c r="C74"/>
      <c r="D74"/>
      <c r="E74"/>
      <c r="F74" s="99" t="s">
        <v>6</v>
      </c>
      <c r="G74" s="99"/>
      <c r="H74" s="99"/>
      <c r="I74" s="99"/>
      <c r="J74" s="99"/>
      <c r="K74" s="99"/>
      <c r="M74" s="5"/>
      <c r="N74"/>
    </row>
    <row r="75" spans="1:14" s="3" customFormat="1" ht="16.5" x14ac:dyDescent="0.35">
      <c r="A75"/>
      <c r="B75"/>
      <c r="C75"/>
      <c r="D75"/>
      <c r="E75"/>
      <c r="F75" s="99" t="s">
        <v>7</v>
      </c>
      <c r="G75" s="99"/>
      <c r="H75" s="99"/>
      <c r="I75" s="99"/>
      <c r="J75" s="99"/>
      <c r="K75" s="99"/>
      <c r="M75" s="5"/>
      <c r="N75"/>
    </row>
    <row r="76" spans="1:14" s="3" customFormat="1" x14ac:dyDescent="0.35">
      <c r="A76"/>
      <c r="B76"/>
      <c r="C76"/>
      <c r="D76"/>
      <c r="E76"/>
      <c r="F76" s="64"/>
      <c r="G76" s="64"/>
      <c r="H76" s="63"/>
      <c r="I76" s="63"/>
      <c r="J76" s="63"/>
      <c r="K76" s="63"/>
      <c r="M76" s="5"/>
      <c r="N76"/>
    </row>
  </sheetData>
  <mergeCells count="8">
    <mergeCell ref="F74:K74"/>
    <mergeCell ref="F75:K75"/>
    <mergeCell ref="A1:K1"/>
    <mergeCell ref="C4:I4"/>
    <mergeCell ref="J4:K4"/>
    <mergeCell ref="F69:K69"/>
    <mergeCell ref="F70:K70"/>
    <mergeCell ref="F73:J73"/>
  </mergeCells>
  <printOptions horizontalCentered="1"/>
  <pageMargins left="0" right="0" top="0.74803149606299213" bottom="1.9685039370078741" header="0.31496062992125984" footer="0.31496062992125984"/>
  <pageSetup paperSize="14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F65EA-1296-4C5E-B2CE-2FE35008BACA}">
  <dimension ref="A1:O51"/>
  <sheetViews>
    <sheetView zoomScaleNormal="100" workbookViewId="0">
      <pane ySplit="4" topLeftCell="A29" activePane="bottomLeft" state="frozen"/>
      <selection pane="bottomLeft" activeCell="F41" sqref="F41"/>
    </sheetView>
  </sheetViews>
  <sheetFormatPr defaultRowHeight="14.5" x14ac:dyDescent="0.35"/>
  <cols>
    <col min="1" max="1" width="3.6328125" customWidth="1"/>
    <col min="2" max="2" width="36.7265625" customWidth="1"/>
    <col min="3" max="3" width="5.81640625" bestFit="1" customWidth="1"/>
    <col min="4" max="4" width="7" customWidth="1"/>
    <col min="5" max="5" width="2.1796875" customWidth="1"/>
    <col min="6" max="6" width="11.1796875" style="3" bestFit="1" customWidth="1"/>
    <col min="7" max="7" width="2.1796875" style="3" customWidth="1"/>
    <col min="8" max="8" width="2.81640625" bestFit="1" customWidth="1"/>
    <col min="9" max="9" width="4.81640625" customWidth="1"/>
    <col min="10" max="10" width="12.08984375" customWidth="1"/>
    <col min="11" max="11" width="16.54296875" customWidth="1"/>
    <col min="12" max="12" width="14.7265625" style="3" customWidth="1"/>
    <col min="13" max="13" width="17.7265625" style="5" customWidth="1"/>
    <col min="14" max="14" width="15.453125" customWidth="1"/>
    <col min="15" max="15" width="12.90625" style="3" customWidth="1"/>
  </cols>
  <sheetData>
    <row r="1" spans="1:15" x14ac:dyDescent="0.35">
      <c r="A1" s="111" t="s">
        <v>65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5" x14ac:dyDescent="0.35">
      <c r="A2" s="70" t="s">
        <v>1</v>
      </c>
      <c r="B2" s="71"/>
      <c r="C2" s="71"/>
      <c r="D2" s="71"/>
      <c r="E2" s="71"/>
      <c r="F2" s="72"/>
      <c r="G2" s="72"/>
      <c r="H2" s="71"/>
      <c r="I2" s="71"/>
      <c r="J2" s="71"/>
      <c r="K2" s="71"/>
    </row>
    <row r="3" spans="1:15" ht="15" thickBot="1" x14ac:dyDescent="0.4">
      <c r="A3" s="70"/>
      <c r="B3" s="71"/>
      <c r="C3" s="71"/>
      <c r="D3" s="71"/>
      <c r="E3" s="71"/>
      <c r="F3" s="72"/>
      <c r="G3" s="72"/>
      <c r="H3" s="71"/>
      <c r="I3" s="71"/>
      <c r="J3" s="71"/>
      <c r="K3" s="71"/>
    </row>
    <row r="4" spans="1:15" s="96" customFormat="1" ht="15" thickBot="1" x14ac:dyDescent="0.4">
      <c r="A4" s="73" t="s">
        <v>2</v>
      </c>
      <c r="B4" s="73" t="s">
        <v>8</v>
      </c>
      <c r="C4" s="112" t="s">
        <v>9</v>
      </c>
      <c r="D4" s="113"/>
      <c r="E4" s="113"/>
      <c r="F4" s="113"/>
      <c r="G4" s="113"/>
      <c r="H4" s="113"/>
      <c r="I4" s="114"/>
      <c r="J4" s="112" t="s">
        <v>0</v>
      </c>
      <c r="K4" s="114"/>
      <c r="L4" s="4"/>
      <c r="M4" s="6"/>
      <c r="O4" s="4"/>
    </row>
    <row r="5" spans="1:15" ht="15" thickBot="1" x14ac:dyDescent="0.4">
      <c r="A5" s="74"/>
      <c r="B5" s="74"/>
      <c r="C5" s="75"/>
      <c r="D5" s="76"/>
      <c r="E5" s="76"/>
      <c r="F5" s="77"/>
      <c r="G5" s="77"/>
      <c r="H5" s="76"/>
      <c r="I5" s="78"/>
      <c r="J5" s="74"/>
      <c r="K5" s="74"/>
    </row>
    <row r="6" spans="1:15" ht="15" thickBot="1" x14ac:dyDescent="0.4">
      <c r="A6" s="74" t="s">
        <v>3</v>
      </c>
      <c r="B6" s="74" t="s">
        <v>10</v>
      </c>
      <c r="C6" s="75"/>
      <c r="D6" s="76"/>
      <c r="E6" s="76"/>
      <c r="F6" s="77"/>
      <c r="G6" s="77"/>
      <c r="H6" s="76"/>
      <c r="I6" s="78"/>
      <c r="J6" s="74"/>
      <c r="K6" s="79">
        <f>SUM(J12:J13)</f>
        <v>3900000</v>
      </c>
    </row>
    <row r="7" spans="1:15" ht="15" thickBot="1" x14ac:dyDescent="0.4">
      <c r="A7" s="74"/>
      <c r="B7" s="74" t="s">
        <v>67</v>
      </c>
      <c r="C7" s="75"/>
      <c r="D7" s="76"/>
      <c r="E7" s="76"/>
      <c r="F7" s="77"/>
      <c r="G7" s="77"/>
      <c r="H7" s="76"/>
      <c r="I7" s="78"/>
      <c r="J7" s="74"/>
      <c r="K7" s="74"/>
    </row>
    <row r="8" spans="1:15" ht="15" thickBot="1" x14ac:dyDescent="0.4">
      <c r="A8" s="74"/>
      <c r="B8" s="74" t="s">
        <v>66</v>
      </c>
      <c r="C8" s="75"/>
      <c r="D8" s="76"/>
      <c r="E8" s="76"/>
      <c r="F8" s="77"/>
      <c r="G8" s="77"/>
      <c r="H8" s="76"/>
      <c r="I8" s="78"/>
      <c r="J8" s="74"/>
      <c r="K8" s="74"/>
    </row>
    <row r="9" spans="1:15" ht="15" thickBot="1" x14ac:dyDescent="0.4">
      <c r="A9" s="74"/>
      <c r="B9" s="74" t="s">
        <v>12</v>
      </c>
      <c r="C9" s="75"/>
      <c r="D9" s="76"/>
      <c r="E9" s="76"/>
      <c r="F9" s="77"/>
      <c r="G9" s="77"/>
      <c r="H9" s="76"/>
      <c r="I9" s="78"/>
      <c r="J9" s="74"/>
      <c r="K9" s="74"/>
    </row>
    <row r="10" spans="1:15" ht="15" thickBot="1" x14ac:dyDescent="0.4">
      <c r="A10" s="74"/>
      <c r="B10" s="74" t="s">
        <v>13</v>
      </c>
      <c r="C10" s="75"/>
      <c r="D10" s="76"/>
      <c r="E10" s="76"/>
      <c r="F10" s="77"/>
      <c r="G10" s="77"/>
      <c r="H10" s="76"/>
      <c r="I10" s="78"/>
      <c r="J10" s="74"/>
      <c r="K10" s="74"/>
    </row>
    <row r="11" spans="1:15" ht="15" thickBot="1" x14ac:dyDescent="0.4">
      <c r="A11" s="74"/>
      <c r="B11" s="74" t="s">
        <v>16</v>
      </c>
      <c r="C11" s="75"/>
      <c r="D11" s="76"/>
      <c r="E11" s="76"/>
      <c r="F11" s="77"/>
      <c r="G11" s="77"/>
      <c r="H11" s="76"/>
      <c r="I11" s="78"/>
      <c r="J11" s="80"/>
      <c r="K11" s="74"/>
    </row>
    <row r="12" spans="1:15" ht="15" thickBot="1" x14ac:dyDescent="0.4">
      <c r="A12" s="74"/>
      <c r="B12" s="74" t="s">
        <v>85</v>
      </c>
      <c r="C12" s="75">
        <v>2</v>
      </c>
      <c r="D12" s="76" t="s">
        <v>18</v>
      </c>
      <c r="E12" s="76" t="s">
        <v>40</v>
      </c>
      <c r="F12" s="77">
        <v>450000</v>
      </c>
      <c r="G12" s="82" t="s">
        <v>40</v>
      </c>
      <c r="H12" s="76">
        <v>1</v>
      </c>
      <c r="I12" s="78" t="s">
        <v>20</v>
      </c>
      <c r="J12" s="81">
        <f t="shared" ref="J12" si="0">C12*F12*H12</f>
        <v>900000</v>
      </c>
      <c r="K12" s="74"/>
    </row>
    <row r="13" spans="1:15" ht="15" thickBot="1" x14ac:dyDescent="0.4">
      <c r="A13" s="74"/>
      <c r="B13" s="74" t="s">
        <v>48</v>
      </c>
      <c r="C13" s="75">
        <v>5</v>
      </c>
      <c r="D13" s="76" t="s">
        <v>18</v>
      </c>
      <c r="E13" s="76" t="s">
        <v>40</v>
      </c>
      <c r="F13" s="77">
        <v>100000</v>
      </c>
      <c r="G13" s="82" t="s">
        <v>40</v>
      </c>
      <c r="H13" s="76">
        <v>6</v>
      </c>
      <c r="I13" s="78" t="s">
        <v>19</v>
      </c>
      <c r="J13" s="81">
        <f t="shared" ref="J13" si="1">+C13*F13*H13</f>
        <v>3000000</v>
      </c>
      <c r="K13" s="74"/>
    </row>
    <row r="14" spans="1:15" ht="15" thickBot="1" x14ac:dyDescent="0.4">
      <c r="A14" s="74"/>
      <c r="B14" s="74"/>
      <c r="C14" s="75"/>
      <c r="D14" s="76"/>
      <c r="E14" s="76"/>
      <c r="F14" s="77"/>
      <c r="G14" s="77"/>
      <c r="H14" s="76"/>
      <c r="I14" s="78"/>
      <c r="J14" s="74"/>
      <c r="K14" s="74"/>
    </row>
    <row r="15" spans="1:15" s="3" customFormat="1" ht="15" thickBot="1" x14ac:dyDescent="0.4">
      <c r="A15" s="74" t="s">
        <v>4</v>
      </c>
      <c r="B15" s="74" t="s">
        <v>132</v>
      </c>
      <c r="C15" s="75"/>
      <c r="D15" s="76"/>
      <c r="E15" s="76"/>
      <c r="F15" s="77"/>
      <c r="G15" s="77"/>
      <c r="H15" s="76"/>
      <c r="I15" s="78"/>
      <c r="J15" s="74"/>
      <c r="K15" s="80">
        <f>SUM(J16:J18)</f>
        <v>514400000</v>
      </c>
      <c r="M15" s="5"/>
      <c r="N15"/>
    </row>
    <row r="16" spans="1:15" s="3" customFormat="1" ht="15" thickBot="1" x14ac:dyDescent="0.4">
      <c r="A16" s="74"/>
      <c r="B16" s="74" t="s">
        <v>116</v>
      </c>
      <c r="C16" s="75">
        <v>4</v>
      </c>
      <c r="D16" s="76" t="s">
        <v>14</v>
      </c>
      <c r="E16" s="76" t="s">
        <v>40</v>
      </c>
      <c r="F16" s="77">
        <v>3500000</v>
      </c>
      <c r="G16" s="83" t="s">
        <v>40</v>
      </c>
      <c r="H16" s="76">
        <v>4</v>
      </c>
      <c r="I16" s="78" t="s">
        <v>15</v>
      </c>
      <c r="J16" s="80">
        <f>+C16*F16*H16</f>
        <v>56000000</v>
      </c>
      <c r="K16" s="74"/>
      <c r="L16" s="3">
        <f>SUM(J16:J18)</f>
        <v>514400000</v>
      </c>
      <c r="M16" s="5" t="s">
        <v>96</v>
      </c>
      <c r="N16">
        <v>3</v>
      </c>
    </row>
    <row r="17" spans="1:15" ht="15" thickBot="1" x14ac:dyDescent="0.4">
      <c r="A17" s="74"/>
      <c r="B17" s="74" t="s">
        <v>135</v>
      </c>
      <c r="C17" s="75">
        <v>23</v>
      </c>
      <c r="D17" s="76" t="s">
        <v>14</v>
      </c>
      <c r="E17" s="76" t="s">
        <v>40</v>
      </c>
      <c r="F17" s="77">
        <v>2700000</v>
      </c>
      <c r="G17" s="83" t="s">
        <v>40</v>
      </c>
      <c r="H17" s="76">
        <v>4</v>
      </c>
      <c r="I17" s="78" t="s">
        <v>15</v>
      </c>
      <c r="J17" s="80">
        <f t="shared" ref="J17:J18" si="2">+C17*F17*H17</f>
        <v>248400000</v>
      </c>
      <c r="K17" s="74"/>
      <c r="M17" s="5" t="s">
        <v>97</v>
      </c>
      <c r="N17">
        <v>23</v>
      </c>
    </row>
    <row r="18" spans="1:15" ht="15" thickBot="1" x14ac:dyDescent="0.4">
      <c r="A18" s="74"/>
      <c r="B18" s="74" t="s">
        <v>136</v>
      </c>
      <c r="C18" s="75">
        <v>21</v>
      </c>
      <c r="D18" s="76" t="s">
        <v>14</v>
      </c>
      <c r="E18" s="76" t="s">
        <v>40</v>
      </c>
      <c r="F18" s="77">
        <v>2500000</v>
      </c>
      <c r="G18" s="83" t="s">
        <v>40</v>
      </c>
      <c r="H18" s="76">
        <v>4</v>
      </c>
      <c r="I18" s="78" t="s">
        <v>15</v>
      </c>
      <c r="J18" s="80">
        <f t="shared" si="2"/>
        <v>210000000</v>
      </c>
      <c r="K18" s="74"/>
      <c r="M18" s="5" t="s">
        <v>98</v>
      </c>
      <c r="N18">
        <v>18</v>
      </c>
    </row>
    <row r="19" spans="1:15" s="3" customFormat="1" ht="15" thickBot="1" x14ac:dyDescent="0.4">
      <c r="A19" s="74"/>
      <c r="B19" s="74"/>
      <c r="C19" s="75"/>
      <c r="D19" s="76"/>
      <c r="E19" s="76"/>
      <c r="F19" s="77"/>
      <c r="G19" s="77"/>
      <c r="H19" s="76"/>
      <c r="I19" s="78"/>
      <c r="J19" s="74"/>
      <c r="K19" s="74"/>
      <c r="M19" s="5"/>
      <c r="N19"/>
    </row>
    <row r="20" spans="1:15" s="3" customFormat="1" ht="15" thickBot="1" x14ac:dyDescent="0.4">
      <c r="A20" s="74" t="s">
        <v>4</v>
      </c>
      <c r="B20" s="74" t="s">
        <v>133</v>
      </c>
      <c r="C20" s="75"/>
      <c r="D20" s="76"/>
      <c r="E20" s="76"/>
      <c r="F20" s="77"/>
      <c r="G20" s="77"/>
      <c r="H20" s="76"/>
      <c r="I20" s="78"/>
      <c r="J20" s="74"/>
      <c r="K20" s="80">
        <f>J21</f>
        <v>30000000</v>
      </c>
      <c r="M20" s="5"/>
      <c r="N20"/>
    </row>
    <row r="21" spans="1:15" s="3" customFormat="1" ht="15" thickBot="1" x14ac:dyDescent="0.4">
      <c r="A21" s="74"/>
      <c r="B21" s="74" t="s">
        <v>134</v>
      </c>
      <c r="C21" s="75">
        <v>6</v>
      </c>
      <c r="D21" s="76" t="s">
        <v>14</v>
      </c>
      <c r="E21" s="76" t="s">
        <v>40</v>
      </c>
      <c r="F21" s="77">
        <v>5000000</v>
      </c>
      <c r="G21" s="83" t="s">
        <v>40</v>
      </c>
      <c r="H21" s="76">
        <v>1</v>
      </c>
      <c r="I21" s="78" t="s">
        <v>15</v>
      </c>
      <c r="J21" s="80">
        <f>+C21*F21*H21</f>
        <v>30000000</v>
      </c>
      <c r="K21" s="74"/>
      <c r="L21" s="3">
        <f>SUM(J21:J22)</f>
        <v>30000000</v>
      </c>
      <c r="M21" s="5" t="s">
        <v>96</v>
      </c>
      <c r="N21">
        <v>3</v>
      </c>
    </row>
    <row r="22" spans="1:15" s="3" customFormat="1" ht="15" thickBot="1" x14ac:dyDescent="0.4">
      <c r="A22" s="74"/>
      <c r="B22" s="74"/>
      <c r="C22" s="75"/>
      <c r="D22" s="76"/>
      <c r="E22" s="76"/>
      <c r="F22" s="77"/>
      <c r="G22" s="83"/>
      <c r="H22" s="76"/>
      <c r="I22" s="78"/>
      <c r="J22" s="80"/>
      <c r="K22" s="74"/>
      <c r="M22" s="5"/>
      <c r="N22"/>
    </row>
    <row r="23" spans="1:15" ht="15" thickBot="1" x14ac:dyDescent="0.4">
      <c r="A23" s="9" t="s">
        <v>26</v>
      </c>
      <c r="B23" s="9" t="s">
        <v>47</v>
      </c>
      <c r="C23" s="15"/>
      <c r="D23" s="16"/>
      <c r="E23" s="16"/>
      <c r="F23" s="17"/>
      <c r="G23" s="17"/>
      <c r="H23" s="16"/>
      <c r="I23" s="18"/>
      <c r="J23" s="12"/>
      <c r="K23" s="12">
        <f>SUM(J24:J34)</f>
        <v>154940000</v>
      </c>
      <c r="M23" s="5">
        <f>SUM(J24:J28)</f>
        <v>37350000</v>
      </c>
      <c r="N23">
        <v>15000000</v>
      </c>
      <c r="O23" s="3" t="s">
        <v>124</v>
      </c>
    </row>
    <row r="24" spans="1:15" ht="15" thickBot="1" x14ac:dyDescent="0.4">
      <c r="A24" s="9"/>
      <c r="B24" s="9" t="s">
        <v>61</v>
      </c>
      <c r="C24" s="15">
        <v>1</v>
      </c>
      <c r="D24" s="16" t="s">
        <v>28</v>
      </c>
      <c r="E24" s="16" t="s">
        <v>40</v>
      </c>
      <c r="F24" s="17">
        <v>150000</v>
      </c>
      <c r="G24" s="17" t="s">
        <v>40</v>
      </c>
      <c r="H24" s="16">
        <v>90</v>
      </c>
      <c r="I24" s="18" t="s">
        <v>19</v>
      </c>
      <c r="J24" s="67">
        <f t="shared" ref="J24:J33" si="3">+C24*F24*H24</f>
        <v>13500000</v>
      </c>
      <c r="K24" s="12"/>
      <c r="N24">
        <v>30000000</v>
      </c>
      <c r="O24" s="3" t="s">
        <v>125</v>
      </c>
    </row>
    <row r="25" spans="1:15" ht="15" thickBot="1" x14ac:dyDescent="0.4">
      <c r="A25" s="9"/>
      <c r="B25" s="9" t="s">
        <v>53</v>
      </c>
      <c r="C25" s="15">
        <v>3</v>
      </c>
      <c r="D25" s="16" t="s">
        <v>28</v>
      </c>
      <c r="E25" s="16" t="s">
        <v>40</v>
      </c>
      <c r="F25" s="17">
        <v>15000</v>
      </c>
      <c r="G25" s="17" t="s">
        <v>40</v>
      </c>
      <c r="H25" s="16">
        <v>90</v>
      </c>
      <c r="I25" s="18" t="s">
        <v>19</v>
      </c>
      <c r="J25" s="67">
        <f t="shared" si="3"/>
        <v>4050000</v>
      </c>
      <c r="K25" s="12"/>
      <c r="N25">
        <v>15000000</v>
      </c>
      <c r="O25" s="3" t="s">
        <v>126</v>
      </c>
    </row>
    <row r="26" spans="1:15" ht="15" thickBot="1" x14ac:dyDescent="0.4">
      <c r="A26" s="9"/>
      <c r="B26" s="9" t="s">
        <v>93</v>
      </c>
      <c r="C26" s="15">
        <v>100</v>
      </c>
      <c r="D26" s="16" t="s">
        <v>90</v>
      </c>
      <c r="E26" s="16" t="s">
        <v>40</v>
      </c>
      <c r="F26" s="17">
        <v>65000</v>
      </c>
      <c r="G26" s="17"/>
      <c r="H26" s="16"/>
      <c r="I26" s="18"/>
      <c r="J26" s="67">
        <f>C26*F26</f>
        <v>6500000</v>
      </c>
      <c r="K26" s="12"/>
      <c r="N26">
        <v>5924950</v>
      </c>
      <c r="O26" s="3" t="s">
        <v>127</v>
      </c>
    </row>
    <row r="27" spans="1:15" ht="15" thickBot="1" x14ac:dyDescent="0.4">
      <c r="A27" s="9"/>
      <c r="B27" s="9" t="s">
        <v>94</v>
      </c>
      <c r="C27" s="15">
        <v>5</v>
      </c>
      <c r="D27" s="16" t="s">
        <v>95</v>
      </c>
      <c r="E27" s="16" t="s">
        <v>40</v>
      </c>
      <c r="F27" s="17">
        <v>500000</v>
      </c>
      <c r="G27" s="17"/>
      <c r="H27" s="16"/>
      <c r="I27" s="18"/>
      <c r="J27" s="67">
        <f>C27*F27</f>
        <v>2500000</v>
      </c>
      <c r="K27" s="12"/>
      <c r="N27" s="1">
        <f>SUM(N20:N26)</f>
        <v>65924953</v>
      </c>
    </row>
    <row r="28" spans="1:15" ht="15" thickBot="1" x14ac:dyDescent="0.4">
      <c r="A28" s="9"/>
      <c r="B28" s="9" t="s">
        <v>100</v>
      </c>
      <c r="C28" s="15">
        <v>3</v>
      </c>
      <c r="D28" s="16" t="s">
        <v>28</v>
      </c>
      <c r="E28" s="16" t="s">
        <v>40</v>
      </c>
      <c r="F28" s="17">
        <v>40000</v>
      </c>
      <c r="G28" s="17" t="s">
        <v>40</v>
      </c>
      <c r="H28" s="16">
        <v>90</v>
      </c>
      <c r="I28" s="18" t="s">
        <v>19</v>
      </c>
      <c r="J28" s="67">
        <f t="shared" si="3"/>
        <v>10800000</v>
      </c>
      <c r="K28" s="12"/>
    </row>
    <row r="29" spans="1:15" s="3" customFormat="1" ht="15" thickBot="1" x14ac:dyDescent="0.4">
      <c r="A29" s="9"/>
      <c r="B29" s="9" t="s">
        <v>101</v>
      </c>
      <c r="C29" s="15">
        <v>60000</v>
      </c>
      <c r="D29" s="16" t="s">
        <v>29</v>
      </c>
      <c r="E29" s="16" t="s">
        <v>40</v>
      </c>
      <c r="F29" s="17">
        <v>300</v>
      </c>
      <c r="G29" s="17" t="s">
        <v>40</v>
      </c>
      <c r="H29" s="16">
        <v>4</v>
      </c>
      <c r="I29" s="18" t="s">
        <v>89</v>
      </c>
      <c r="J29" s="67">
        <f t="shared" si="3"/>
        <v>72000000</v>
      </c>
      <c r="K29" s="12"/>
      <c r="M29" s="5"/>
      <c r="N29"/>
    </row>
    <row r="30" spans="1:15" s="3" customFormat="1" ht="15" thickBot="1" x14ac:dyDescent="0.4">
      <c r="A30" s="9"/>
      <c r="B30" s="9" t="s">
        <v>137</v>
      </c>
      <c r="C30" s="15">
        <v>100</v>
      </c>
      <c r="D30" s="16" t="s">
        <v>28</v>
      </c>
      <c r="E30" s="16" t="s">
        <v>40</v>
      </c>
      <c r="F30" s="17">
        <v>3500</v>
      </c>
      <c r="G30" s="17" t="s">
        <v>40</v>
      </c>
      <c r="H30" s="16">
        <v>1</v>
      </c>
      <c r="I30" s="18" t="s">
        <v>45</v>
      </c>
      <c r="J30" s="67">
        <f t="shared" si="3"/>
        <v>350000</v>
      </c>
      <c r="K30" s="12"/>
      <c r="L30" s="3" t="e">
        <f>J30+#REF!</f>
        <v>#REF!</v>
      </c>
      <c r="M30" s="5"/>
      <c r="N30">
        <f>18*5*4</f>
        <v>360</v>
      </c>
    </row>
    <row r="31" spans="1:15" s="3" customFormat="1" ht="15" thickBot="1" x14ac:dyDescent="0.4">
      <c r="A31" s="9"/>
      <c r="B31" s="9" t="s">
        <v>138</v>
      </c>
      <c r="C31" s="15">
        <v>60</v>
      </c>
      <c r="D31" s="16" t="s">
        <v>90</v>
      </c>
      <c r="E31" s="16" t="s">
        <v>40</v>
      </c>
      <c r="F31" s="17">
        <v>75000</v>
      </c>
      <c r="G31" s="17" t="s">
        <v>40</v>
      </c>
      <c r="H31" s="16">
        <v>4</v>
      </c>
      <c r="I31" s="18" t="s">
        <v>89</v>
      </c>
      <c r="J31" s="67">
        <f t="shared" si="3"/>
        <v>18000000</v>
      </c>
      <c r="K31" s="12"/>
      <c r="M31" s="5">
        <f>12000*5</f>
        <v>60000</v>
      </c>
      <c r="N31"/>
    </row>
    <row r="32" spans="1:15" s="3" customFormat="1" ht="15" thickBot="1" x14ac:dyDescent="0.4">
      <c r="A32" s="9"/>
      <c r="B32" s="9" t="s">
        <v>139</v>
      </c>
      <c r="C32" s="15">
        <v>90</v>
      </c>
      <c r="D32" s="16" t="s">
        <v>31</v>
      </c>
      <c r="E32" s="16" t="s">
        <v>40</v>
      </c>
      <c r="F32" s="17">
        <v>65000</v>
      </c>
      <c r="G32" s="17" t="s">
        <v>40</v>
      </c>
      <c r="H32" s="16">
        <v>4</v>
      </c>
      <c r="I32" s="18" t="s">
        <v>89</v>
      </c>
      <c r="J32" s="67">
        <f t="shared" si="3"/>
        <v>23400000</v>
      </c>
      <c r="K32" s="12"/>
      <c r="M32" s="5"/>
      <c r="N32">
        <f>18*5</f>
        <v>90</v>
      </c>
    </row>
    <row r="33" spans="1:15" s="3" customFormat="1" ht="15" thickBot="1" x14ac:dyDescent="0.4">
      <c r="A33" s="9"/>
      <c r="B33" s="9" t="s">
        <v>140</v>
      </c>
      <c r="C33" s="15">
        <v>48</v>
      </c>
      <c r="D33" s="16" t="s">
        <v>91</v>
      </c>
      <c r="E33" s="16" t="s">
        <v>40</v>
      </c>
      <c r="F33" s="17">
        <v>10000</v>
      </c>
      <c r="G33" s="17" t="s">
        <v>40</v>
      </c>
      <c r="H33" s="16">
        <v>4</v>
      </c>
      <c r="I33" s="18" t="s">
        <v>89</v>
      </c>
      <c r="J33" s="67">
        <f>C33*F33*H33</f>
        <v>1920000</v>
      </c>
      <c r="K33" s="12"/>
      <c r="M33" s="5"/>
      <c r="N33"/>
    </row>
    <row r="34" spans="1:15" s="3" customFormat="1" ht="15" thickBot="1" x14ac:dyDescent="0.4">
      <c r="A34" s="9"/>
      <c r="B34" s="9" t="s">
        <v>141</v>
      </c>
      <c r="C34" s="15">
        <v>48</v>
      </c>
      <c r="D34" s="16" t="s">
        <v>91</v>
      </c>
      <c r="E34" s="16" t="s">
        <v>40</v>
      </c>
      <c r="F34" s="17">
        <v>10000</v>
      </c>
      <c r="G34" s="17" t="s">
        <v>40</v>
      </c>
      <c r="H34" s="16">
        <v>4</v>
      </c>
      <c r="I34" s="18" t="s">
        <v>89</v>
      </c>
      <c r="J34" s="67">
        <f>C34*F34*H34</f>
        <v>1920000</v>
      </c>
      <c r="K34" s="12"/>
      <c r="M34" s="5">
        <v>1215950000</v>
      </c>
      <c r="N34"/>
    </row>
    <row r="35" spans="1:15" s="3" customFormat="1" ht="15" thickBot="1" x14ac:dyDescent="0.4">
      <c r="A35" s="9"/>
      <c r="B35" s="9"/>
      <c r="C35" s="15"/>
      <c r="D35" s="16"/>
      <c r="E35" s="16"/>
      <c r="F35" s="17"/>
      <c r="G35" s="17"/>
      <c r="H35" s="16"/>
      <c r="I35" s="18"/>
      <c r="J35" s="67"/>
      <c r="K35" s="12"/>
      <c r="M35" s="5"/>
      <c r="N35"/>
    </row>
    <row r="36" spans="1:15" s="3" customFormat="1" ht="15" thickBot="1" x14ac:dyDescent="0.4">
      <c r="A36" s="74" t="s">
        <v>26</v>
      </c>
      <c r="B36" s="74" t="s">
        <v>117</v>
      </c>
      <c r="C36" s="75"/>
      <c r="D36" s="76"/>
      <c r="E36" s="76"/>
      <c r="F36" s="77"/>
      <c r="G36" s="77"/>
      <c r="H36" s="76"/>
      <c r="I36" s="78"/>
      <c r="J36" s="74"/>
      <c r="K36" s="80">
        <f>J37</f>
        <v>512710000</v>
      </c>
      <c r="M36" s="5">
        <f>K39-M34</f>
        <v>0</v>
      </c>
      <c r="N36"/>
    </row>
    <row r="37" spans="1:15" s="3" customFormat="1" ht="15" thickBot="1" x14ac:dyDescent="0.4">
      <c r="A37" s="74"/>
      <c r="B37" s="84" t="s">
        <v>118</v>
      </c>
      <c r="C37" s="75"/>
      <c r="D37" s="76"/>
      <c r="E37" s="76"/>
      <c r="F37" s="77"/>
      <c r="G37" s="83"/>
      <c r="H37" s="76"/>
      <c r="I37" s="78"/>
      <c r="J37" s="80">
        <f>504000000+13210000-4500000</f>
        <v>512710000</v>
      </c>
      <c r="K37" s="74"/>
      <c r="L37" s="3">
        <f>SUM(J37:J40)</f>
        <v>512710000</v>
      </c>
      <c r="M37" s="5" t="s">
        <v>96</v>
      </c>
      <c r="N37">
        <v>3</v>
      </c>
    </row>
    <row r="38" spans="1:15" s="3" customFormat="1" ht="15" thickBot="1" x14ac:dyDescent="0.4">
      <c r="A38" s="74"/>
      <c r="B38" s="74"/>
      <c r="C38" s="75"/>
      <c r="D38" s="76"/>
      <c r="E38" s="76"/>
      <c r="F38" s="77"/>
      <c r="G38" s="77"/>
      <c r="H38" s="76"/>
      <c r="I38" s="78"/>
      <c r="J38" s="80"/>
      <c r="K38" s="80"/>
      <c r="M38" s="5"/>
      <c r="N38"/>
    </row>
    <row r="39" spans="1:15" s="2" customFormat="1" ht="15" thickBot="1" x14ac:dyDescent="0.4">
      <c r="A39" s="85"/>
      <c r="B39" s="85" t="s">
        <v>51</v>
      </c>
      <c r="C39" s="86"/>
      <c r="D39" s="87"/>
      <c r="E39" s="87"/>
      <c r="F39" s="88"/>
      <c r="G39" s="88"/>
      <c r="H39" s="87"/>
      <c r="I39" s="89"/>
      <c r="J39" s="85"/>
      <c r="K39" s="90">
        <f>SUM(K6:K38)</f>
        <v>1215950000</v>
      </c>
      <c r="L39" s="7"/>
      <c r="M39" s="8"/>
      <c r="O39" s="7"/>
    </row>
    <row r="40" spans="1:15" s="3" customFormat="1" ht="2" customHeight="1" thickBot="1" x14ac:dyDescent="0.4">
      <c r="A40" s="74"/>
      <c r="B40" s="74"/>
      <c r="C40" s="74"/>
      <c r="D40" s="74"/>
      <c r="E40" s="74"/>
      <c r="F40" s="79"/>
      <c r="G40" s="79"/>
      <c r="H40" s="74"/>
      <c r="I40" s="74"/>
      <c r="J40" s="74"/>
      <c r="K40" s="74"/>
      <c r="M40" s="5"/>
      <c r="N40"/>
    </row>
    <row r="41" spans="1:15" x14ac:dyDescent="0.35">
      <c r="A41" s="71"/>
      <c r="B41" s="71"/>
      <c r="C41" s="71"/>
      <c r="D41" s="71"/>
      <c r="E41" s="71"/>
      <c r="F41" s="72"/>
      <c r="G41" s="72"/>
      <c r="H41" s="71"/>
      <c r="I41" s="71"/>
      <c r="J41" s="71"/>
      <c r="K41" s="71"/>
    </row>
    <row r="42" spans="1:15" s="3" customFormat="1" x14ac:dyDescent="0.35">
      <c r="A42" s="71"/>
      <c r="B42" s="71"/>
      <c r="C42" s="71"/>
      <c r="D42" s="71"/>
      <c r="E42" s="71"/>
      <c r="F42" s="72"/>
      <c r="G42" s="72"/>
      <c r="H42" s="71"/>
      <c r="I42" s="71"/>
      <c r="J42" s="70"/>
      <c r="K42" s="91"/>
      <c r="M42" s="5">
        <v>1222250000</v>
      </c>
      <c r="N42"/>
    </row>
    <row r="43" spans="1:15" s="3" customFormat="1" x14ac:dyDescent="0.35">
      <c r="A43" s="71"/>
      <c r="B43" s="71"/>
      <c r="C43" s="71"/>
      <c r="D43" s="71"/>
      <c r="E43" s="71"/>
      <c r="F43" s="92"/>
      <c r="G43" s="92"/>
      <c r="H43" s="93"/>
      <c r="I43" s="93"/>
      <c r="J43" s="93"/>
      <c r="K43" s="93"/>
      <c r="M43" s="5"/>
      <c r="N43"/>
    </row>
    <row r="44" spans="1:15" s="3" customFormat="1" x14ac:dyDescent="0.35">
      <c r="A44" s="71"/>
      <c r="B44" s="71"/>
      <c r="C44" s="71"/>
      <c r="D44" s="71"/>
      <c r="E44" s="71"/>
      <c r="F44" s="110" t="s">
        <v>119</v>
      </c>
      <c r="G44" s="110"/>
      <c r="H44" s="110"/>
      <c r="I44" s="110"/>
      <c r="J44" s="110"/>
      <c r="K44" s="110"/>
      <c r="M44" s="5"/>
      <c r="N44"/>
    </row>
    <row r="45" spans="1:15" s="3" customFormat="1" x14ac:dyDescent="0.35">
      <c r="A45" s="71"/>
      <c r="B45" s="71"/>
      <c r="C45" s="71"/>
      <c r="D45" s="71"/>
      <c r="E45" s="71"/>
      <c r="F45" s="110" t="s">
        <v>5</v>
      </c>
      <c r="G45" s="110"/>
      <c r="H45" s="110"/>
      <c r="I45" s="110"/>
      <c r="J45" s="110"/>
      <c r="K45" s="110"/>
      <c r="M45" s="5">
        <f>M42-K39</f>
        <v>6300000</v>
      </c>
      <c r="N45"/>
    </row>
    <row r="46" spans="1:15" s="3" customFormat="1" x14ac:dyDescent="0.35">
      <c r="A46" s="71"/>
      <c r="B46" s="71"/>
      <c r="C46" s="71"/>
      <c r="D46" s="71"/>
      <c r="E46" s="71"/>
      <c r="F46" s="94"/>
      <c r="G46" s="94"/>
      <c r="H46" s="94"/>
      <c r="I46" s="94"/>
      <c r="J46" s="94"/>
      <c r="K46" s="95"/>
      <c r="M46" s="5"/>
      <c r="N46"/>
    </row>
    <row r="47" spans="1:15" s="3" customFormat="1" x14ac:dyDescent="0.35">
      <c r="A47" s="71"/>
      <c r="B47" s="71"/>
      <c r="C47" s="71"/>
      <c r="D47" s="71"/>
      <c r="E47" s="71"/>
      <c r="F47" s="94"/>
      <c r="G47" s="94"/>
      <c r="H47" s="94"/>
      <c r="I47" s="94"/>
      <c r="J47" s="94"/>
      <c r="K47" s="95"/>
      <c r="M47" s="5"/>
      <c r="N47"/>
    </row>
    <row r="48" spans="1:15" s="3" customFormat="1" x14ac:dyDescent="0.35">
      <c r="A48" s="71"/>
      <c r="B48" s="71"/>
      <c r="C48" s="71"/>
      <c r="D48" s="71"/>
      <c r="E48" s="71"/>
      <c r="F48" s="110"/>
      <c r="G48" s="110"/>
      <c r="H48" s="110"/>
      <c r="I48" s="110"/>
      <c r="J48" s="110"/>
      <c r="K48" s="95"/>
      <c r="M48" s="5"/>
      <c r="N48"/>
    </row>
    <row r="49" spans="1:14" s="3" customFormat="1" x14ac:dyDescent="0.35">
      <c r="A49" s="71"/>
      <c r="B49" s="71"/>
      <c r="C49" s="71"/>
      <c r="D49" s="71"/>
      <c r="E49" s="71"/>
      <c r="F49" s="110" t="s">
        <v>6</v>
      </c>
      <c r="G49" s="110"/>
      <c r="H49" s="110"/>
      <c r="I49" s="110"/>
      <c r="J49" s="110"/>
      <c r="K49" s="110"/>
      <c r="M49" s="5"/>
      <c r="N49"/>
    </row>
    <row r="50" spans="1:14" s="3" customFormat="1" x14ac:dyDescent="0.35">
      <c r="A50" s="71"/>
      <c r="B50" s="71"/>
      <c r="C50" s="71"/>
      <c r="D50" s="71"/>
      <c r="E50" s="71"/>
      <c r="F50" s="110" t="s">
        <v>7</v>
      </c>
      <c r="G50" s="110"/>
      <c r="H50" s="110"/>
      <c r="I50" s="110"/>
      <c r="J50" s="110"/>
      <c r="K50" s="110"/>
      <c r="M50" s="5"/>
      <c r="N50"/>
    </row>
    <row r="51" spans="1:14" s="3" customFormat="1" x14ac:dyDescent="0.35">
      <c r="A51"/>
      <c r="B51"/>
      <c r="C51"/>
      <c r="D51"/>
      <c r="E51"/>
      <c r="F51" s="64"/>
      <c r="G51" s="64"/>
      <c r="H51" s="63"/>
      <c r="I51" s="63"/>
      <c r="J51" s="63"/>
      <c r="K51" s="63"/>
      <c r="M51" s="5"/>
      <c r="N51"/>
    </row>
  </sheetData>
  <mergeCells count="8">
    <mergeCell ref="F49:K49"/>
    <mergeCell ref="F50:K50"/>
    <mergeCell ref="A1:K1"/>
    <mergeCell ref="C4:I4"/>
    <mergeCell ref="J4:K4"/>
    <mergeCell ref="F44:K44"/>
    <mergeCell ref="F45:K45"/>
    <mergeCell ref="F48:J48"/>
  </mergeCells>
  <printOptions horizontalCentered="1"/>
  <pageMargins left="0" right="0" top="0.74803149606299213" bottom="1.9685039370078741" header="0.31496062992125984" footer="0.31496062992125984"/>
  <pageSetup paperSize="14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737BE-2A69-4D0A-8B78-4D6576B2A145}">
  <dimension ref="A1:R51"/>
  <sheetViews>
    <sheetView tabSelected="1" topLeftCell="C1" zoomScaleNormal="100" workbookViewId="0">
      <pane ySplit="4" topLeftCell="A32" activePane="bottomLeft" state="frozen"/>
      <selection pane="bottomLeft" activeCell="Q7" sqref="Q7"/>
    </sheetView>
  </sheetViews>
  <sheetFormatPr defaultRowHeight="14.5" x14ac:dyDescent="0.35"/>
  <cols>
    <col min="1" max="1" width="3.6328125" customWidth="1"/>
    <col min="2" max="2" width="36.7265625" customWidth="1"/>
    <col min="3" max="3" width="6.26953125" bestFit="1" customWidth="1"/>
    <col min="4" max="4" width="7" customWidth="1"/>
    <col min="5" max="5" width="2.1796875" customWidth="1"/>
    <col min="6" max="6" width="11.26953125" style="3" bestFit="1" customWidth="1"/>
    <col min="7" max="7" width="2.1796875" style="3" customWidth="1"/>
    <col min="8" max="8" width="3" bestFit="1" customWidth="1"/>
    <col min="9" max="9" width="4.81640625" customWidth="1"/>
    <col min="10" max="10" width="12.08984375" customWidth="1"/>
    <col min="11" max="11" width="16.54296875" customWidth="1"/>
    <col min="12" max="15" width="15.6328125" customWidth="1"/>
  </cols>
  <sheetData>
    <row r="1" spans="1:18" x14ac:dyDescent="0.35">
      <c r="A1" s="111" t="s">
        <v>65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29"/>
      <c r="Q1" s="29"/>
      <c r="R1" s="29"/>
    </row>
    <row r="2" spans="1:18" x14ac:dyDescent="0.35">
      <c r="A2" s="111" t="s">
        <v>143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29"/>
      <c r="Q2" s="29"/>
      <c r="R2" s="29"/>
    </row>
    <row r="3" spans="1:18" ht="15" thickBot="1" x14ac:dyDescent="0.4">
      <c r="A3" s="70"/>
      <c r="B3" s="71"/>
      <c r="C3" s="71"/>
      <c r="D3" s="71"/>
      <c r="E3" s="71"/>
      <c r="F3" s="72"/>
      <c r="G3" s="72"/>
      <c r="H3" s="71"/>
      <c r="I3" s="71"/>
      <c r="J3" s="71"/>
      <c r="K3" s="71"/>
      <c r="L3" s="29"/>
      <c r="M3" s="29"/>
      <c r="N3" s="29"/>
      <c r="O3" s="29"/>
      <c r="P3" s="29"/>
      <c r="Q3" s="29"/>
      <c r="R3" s="29"/>
    </row>
    <row r="4" spans="1:18" s="97" customFormat="1" ht="15" thickBot="1" x14ac:dyDescent="0.4">
      <c r="A4" s="73" t="s">
        <v>2</v>
      </c>
      <c r="B4" s="73" t="s">
        <v>8</v>
      </c>
      <c r="C4" s="112" t="s">
        <v>9</v>
      </c>
      <c r="D4" s="113"/>
      <c r="E4" s="113"/>
      <c r="F4" s="113"/>
      <c r="G4" s="113"/>
      <c r="H4" s="113"/>
      <c r="I4" s="114"/>
      <c r="J4" s="112" t="s">
        <v>0</v>
      </c>
      <c r="K4" s="113"/>
      <c r="L4" s="119" t="s">
        <v>83</v>
      </c>
      <c r="M4" s="119"/>
      <c r="N4" s="119"/>
      <c r="O4" s="119"/>
      <c r="P4" s="98"/>
      <c r="Q4" s="98"/>
      <c r="R4" s="98"/>
    </row>
    <row r="5" spans="1:18" ht="15" thickBot="1" x14ac:dyDescent="0.4">
      <c r="A5" s="74"/>
      <c r="B5" s="74"/>
      <c r="C5" s="75"/>
      <c r="D5" s="76"/>
      <c r="E5" s="76"/>
      <c r="F5" s="77"/>
      <c r="G5" s="77"/>
      <c r="H5" s="76"/>
      <c r="I5" s="78"/>
      <c r="J5" s="74"/>
      <c r="K5" s="75"/>
      <c r="L5" s="123" t="s">
        <v>82</v>
      </c>
      <c r="M5" s="123" t="s">
        <v>130</v>
      </c>
      <c r="N5" s="123" t="s">
        <v>131</v>
      </c>
      <c r="O5" s="123" t="s">
        <v>142</v>
      </c>
      <c r="P5" s="29"/>
      <c r="Q5" s="29"/>
      <c r="R5" s="29"/>
    </row>
    <row r="6" spans="1:18" ht="15" thickBot="1" x14ac:dyDescent="0.4">
      <c r="A6" s="74" t="s">
        <v>3</v>
      </c>
      <c r="B6" s="74" t="s">
        <v>10</v>
      </c>
      <c r="C6" s="75"/>
      <c r="D6" s="76"/>
      <c r="E6" s="76"/>
      <c r="F6" s="77"/>
      <c r="G6" s="77"/>
      <c r="H6" s="76"/>
      <c r="I6" s="78"/>
      <c r="J6" s="74"/>
      <c r="K6" s="116">
        <f>SUM(J12:J13)</f>
        <v>3900000</v>
      </c>
      <c r="L6" s="74"/>
      <c r="M6" s="74"/>
      <c r="N6" s="74"/>
      <c r="O6" s="74"/>
      <c r="P6" s="29"/>
      <c r="Q6" s="29"/>
      <c r="R6" s="29"/>
    </row>
    <row r="7" spans="1:18" ht="15" thickBot="1" x14ac:dyDescent="0.4">
      <c r="A7" s="74"/>
      <c r="B7" s="74" t="s">
        <v>67</v>
      </c>
      <c r="C7" s="75"/>
      <c r="D7" s="76"/>
      <c r="E7" s="76"/>
      <c r="F7" s="77"/>
      <c r="G7" s="77"/>
      <c r="H7" s="76"/>
      <c r="I7" s="78"/>
      <c r="J7" s="74"/>
      <c r="K7" s="75"/>
      <c r="L7" s="74"/>
      <c r="M7" s="74"/>
      <c r="N7" s="74"/>
      <c r="O7" s="74"/>
      <c r="P7" s="29"/>
      <c r="Q7" s="29"/>
      <c r="R7" s="29"/>
    </row>
    <row r="8" spans="1:18" ht="15" thickBot="1" x14ac:dyDescent="0.4">
      <c r="A8" s="74"/>
      <c r="B8" s="74" t="s">
        <v>66</v>
      </c>
      <c r="C8" s="75"/>
      <c r="D8" s="76"/>
      <c r="E8" s="76"/>
      <c r="F8" s="77"/>
      <c r="G8" s="77"/>
      <c r="H8" s="76"/>
      <c r="I8" s="78"/>
      <c r="J8" s="74"/>
      <c r="K8" s="75"/>
      <c r="L8" s="74"/>
      <c r="M8" s="74"/>
      <c r="N8" s="74"/>
      <c r="O8" s="74"/>
      <c r="P8" s="29"/>
      <c r="Q8" s="29"/>
      <c r="R8" s="29"/>
    </row>
    <row r="9" spans="1:18" ht="15" thickBot="1" x14ac:dyDescent="0.4">
      <c r="A9" s="74"/>
      <c r="B9" s="74" t="s">
        <v>12</v>
      </c>
      <c r="C9" s="75"/>
      <c r="D9" s="76"/>
      <c r="E9" s="76"/>
      <c r="F9" s="77"/>
      <c r="G9" s="77"/>
      <c r="H9" s="76"/>
      <c r="I9" s="78"/>
      <c r="J9" s="74"/>
      <c r="K9" s="75"/>
      <c r="L9" s="74"/>
      <c r="M9" s="74"/>
      <c r="N9" s="74"/>
      <c r="O9" s="74"/>
      <c r="P9" s="29"/>
      <c r="Q9" s="29"/>
      <c r="R9" s="29"/>
    </row>
    <row r="10" spans="1:18" ht="15" thickBot="1" x14ac:dyDescent="0.4">
      <c r="A10" s="74"/>
      <c r="B10" s="74" t="s">
        <v>13</v>
      </c>
      <c r="C10" s="75"/>
      <c r="D10" s="76"/>
      <c r="E10" s="76"/>
      <c r="F10" s="77"/>
      <c r="G10" s="77"/>
      <c r="H10" s="76"/>
      <c r="I10" s="78"/>
      <c r="J10" s="74"/>
      <c r="K10" s="75"/>
      <c r="L10" s="74"/>
      <c r="M10" s="74"/>
      <c r="N10" s="74"/>
      <c r="O10" s="74"/>
      <c r="P10" s="29"/>
      <c r="Q10" s="29"/>
      <c r="R10" s="29"/>
    </row>
    <row r="11" spans="1:18" ht="15" thickBot="1" x14ac:dyDescent="0.4">
      <c r="A11" s="74"/>
      <c r="B11" s="74" t="s">
        <v>16</v>
      </c>
      <c r="C11" s="75"/>
      <c r="D11" s="76"/>
      <c r="E11" s="76"/>
      <c r="F11" s="77"/>
      <c r="G11" s="77"/>
      <c r="H11" s="76"/>
      <c r="I11" s="78"/>
      <c r="J11" s="80"/>
      <c r="K11" s="75"/>
      <c r="L11" s="74"/>
      <c r="M11" s="74"/>
      <c r="N11" s="74"/>
      <c r="O11" s="74"/>
      <c r="P11" s="29"/>
      <c r="Q11" s="29"/>
      <c r="R11" s="29"/>
    </row>
    <row r="12" spans="1:18" ht="15" thickBot="1" x14ac:dyDescent="0.4">
      <c r="A12" s="74"/>
      <c r="B12" s="74" t="s">
        <v>85</v>
      </c>
      <c r="C12" s="75">
        <v>2</v>
      </c>
      <c r="D12" s="76" t="s">
        <v>18</v>
      </c>
      <c r="E12" s="76" t="s">
        <v>40</v>
      </c>
      <c r="F12" s="77">
        <v>450000</v>
      </c>
      <c r="G12" s="82" t="s">
        <v>40</v>
      </c>
      <c r="H12" s="76">
        <v>1</v>
      </c>
      <c r="I12" s="78" t="s">
        <v>20</v>
      </c>
      <c r="J12" s="81">
        <f t="shared" ref="J12" si="0">C12*F12*H12</f>
        <v>900000</v>
      </c>
      <c r="K12" s="75"/>
      <c r="L12" s="120">
        <v>900000</v>
      </c>
      <c r="M12" s="120"/>
      <c r="N12" s="120"/>
      <c r="O12" s="120"/>
      <c r="P12" s="29"/>
      <c r="Q12" s="29"/>
      <c r="R12" s="29"/>
    </row>
    <row r="13" spans="1:18" ht="15" thickBot="1" x14ac:dyDescent="0.4">
      <c r="A13" s="74"/>
      <c r="B13" s="74" t="s">
        <v>48</v>
      </c>
      <c r="C13" s="75">
        <v>5</v>
      </c>
      <c r="D13" s="76" t="s">
        <v>18</v>
      </c>
      <c r="E13" s="76" t="s">
        <v>40</v>
      </c>
      <c r="F13" s="77">
        <v>100000</v>
      </c>
      <c r="G13" s="82" t="s">
        <v>40</v>
      </c>
      <c r="H13" s="76">
        <v>6</v>
      </c>
      <c r="I13" s="78" t="s">
        <v>19</v>
      </c>
      <c r="J13" s="81">
        <f t="shared" ref="J13" si="1">+C13*F13*H13</f>
        <v>3000000</v>
      </c>
      <c r="K13" s="75"/>
      <c r="L13" s="120">
        <v>3000000</v>
      </c>
      <c r="M13" s="120"/>
      <c r="N13" s="120"/>
      <c r="O13" s="120"/>
      <c r="P13" s="29"/>
      <c r="Q13" s="29"/>
      <c r="R13" s="29"/>
    </row>
    <row r="14" spans="1:18" ht="15" thickBot="1" x14ac:dyDescent="0.4">
      <c r="A14" s="74"/>
      <c r="B14" s="74"/>
      <c r="C14" s="75"/>
      <c r="D14" s="76"/>
      <c r="E14" s="76"/>
      <c r="F14" s="77"/>
      <c r="G14" s="77"/>
      <c r="H14" s="76"/>
      <c r="I14" s="78"/>
      <c r="J14" s="74"/>
      <c r="K14" s="75"/>
      <c r="L14" s="120"/>
      <c r="M14" s="120"/>
      <c r="N14" s="120"/>
      <c r="O14" s="120"/>
      <c r="P14" s="29"/>
      <c r="Q14" s="29"/>
      <c r="R14" s="29"/>
    </row>
    <row r="15" spans="1:18" s="3" customFormat="1" ht="15" thickBot="1" x14ac:dyDescent="0.4">
      <c r="A15" s="74" t="s">
        <v>4</v>
      </c>
      <c r="B15" s="74" t="s">
        <v>132</v>
      </c>
      <c r="C15" s="75"/>
      <c r="D15" s="76"/>
      <c r="E15" s="76"/>
      <c r="F15" s="77"/>
      <c r="G15" s="77"/>
      <c r="H15" s="76"/>
      <c r="I15" s="78"/>
      <c r="J15" s="74"/>
      <c r="K15" s="117">
        <f>SUM(J16:J18)</f>
        <v>514400000</v>
      </c>
      <c r="L15" s="120"/>
      <c r="M15" s="120"/>
      <c r="N15" s="120"/>
      <c r="O15" s="120"/>
      <c r="P15" s="27"/>
      <c r="Q15" s="27"/>
      <c r="R15" s="27"/>
    </row>
    <row r="16" spans="1:18" s="3" customFormat="1" ht="15" thickBot="1" x14ac:dyDescent="0.4">
      <c r="A16" s="74"/>
      <c r="B16" s="74" t="s">
        <v>116</v>
      </c>
      <c r="C16" s="75">
        <v>4</v>
      </c>
      <c r="D16" s="76" t="s">
        <v>14</v>
      </c>
      <c r="E16" s="76" t="s">
        <v>40</v>
      </c>
      <c r="F16" s="77">
        <v>3500000</v>
      </c>
      <c r="G16" s="83" t="s">
        <v>40</v>
      </c>
      <c r="H16" s="76">
        <v>4</v>
      </c>
      <c r="I16" s="78" t="s">
        <v>15</v>
      </c>
      <c r="J16" s="80">
        <f>+C16*F16*H16</f>
        <v>56000000</v>
      </c>
      <c r="K16" s="75"/>
      <c r="L16" s="120">
        <f>4*3500000</f>
        <v>14000000</v>
      </c>
      <c r="M16" s="120">
        <f t="shared" ref="M16:O16" si="2">4*3500000</f>
        <v>14000000</v>
      </c>
      <c r="N16" s="120">
        <f t="shared" si="2"/>
        <v>14000000</v>
      </c>
      <c r="O16" s="120">
        <f t="shared" si="2"/>
        <v>14000000</v>
      </c>
      <c r="P16" s="27"/>
      <c r="Q16" s="27"/>
      <c r="R16" s="27"/>
    </row>
    <row r="17" spans="1:18" ht="15" thickBot="1" x14ac:dyDescent="0.4">
      <c r="A17" s="74"/>
      <c r="B17" s="74" t="s">
        <v>135</v>
      </c>
      <c r="C17" s="75">
        <v>23</v>
      </c>
      <c r="D17" s="76" t="s">
        <v>14</v>
      </c>
      <c r="E17" s="76" t="s">
        <v>40</v>
      </c>
      <c r="F17" s="77">
        <v>2700000</v>
      </c>
      <c r="G17" s="83" t="s">
        <v>40</v>
      </c>
      <c r="H17" s="76">
        <v>4</v>
      </c>
      <c r="I17" s="78" t="s">
        <v>15</v>
      </c>
      <c r="J17" s="80">
        <f t="shared" ref="J17:J18" si="3">+C17*F17*H17</f>
        <v>248400000</v>
      </c>
      <c r="K17" s="75"/>
      <c r="L17" s="120">
        <f>23*2700000</f>
        <v>62100000</v>
      </c>
      <c r="M17" s="120">
        <f t="shared" ref="M17:O17" si="4">23*2700000</f>
        <v>62100000</v>
      </c>
      <c r="N17" s="120">
        <f t="shared" si="4"/>
        <v>62100000</v>
      </c>
      <c r="O17" s="120">
        <f t="shared" si="4"/>
        <v>62100000</v>
      </c>
      <c r="P17" s="29"/>
      <c r="Q17" s="29"/>
      <c r="R17" s="29"/>
    </row>
    <row r="18" spans="1:18" ht="15" thickBot="1" x14ac:dyDescent="0.4">
      <c r="A18" s="74"/>
      <c r="B18" s="74" t="s">
        <v>136</v>
      </c>
      <c r="C18" s="75">
        <v>21</v>
      </c>
      <c r="D18" s="76" t="s">
        <v>14</v>
      </c>
      <c r="E18" s="76" t="s">
        <v>40</v>
      </c>
      <c r="F18" s="77">
        <v>2500000</v>
      </c>
      <c r="G18" s="83" t="s">
        <v>40</v>
      </c>
      <c r="H18" s="76">
        <v>4</v>
      </c>
      <c r="I18" s="78" t="s">
        <v>15</v>
      </c>
      <c r="J18" s="80">
        <f t="shared" si="3"/>
        <v>210000000</v>
      </c>
      <c r="K18" s="75"/>
      <c r="L18" s="120">
        <f>21*2500000</f>
        <v>52500000</v>
      </c>
      <c r="M18" s="120">
        <f t="shared" ref="M18:O18" si="5">21*2500000</f>
        <v>52500000</v>
      </c>
      <c r="N18" s="120">
        <f t="shared" si="5"/>
        <v>52500000</v>
      </c>
      <c r="O18" s="120">
        <f t="shared" si="5"/>
        <v>52500000</v>
      </c>
      <c r="P18" s="29"/>
      <c r="Q18" s="29"/>
      <c r="R18" s="29"/>
    </row>
    <row r="19" spans="1:18" s="3" customFormat="1" ht="15" thickBot="1" x14ac:dyDescent="0.4">
      <c r="A19" s="74"/>
      <c r="B19" s="74"/>
      <c r="C19" s="75"/>
      <c r="D19" s="76"/>
      <c r="E19" s="76"/>
      <c r="F19" s="77"/>
      <c r="G19" s="77"/>
      <c r="H19" s="76"/>
      <c r="I19" s="78"/>
      <c r="J19" s="74"/>
      <c r="K19" s="75"/>
      <c r="L19" s="120"/>
      <c r="M19" s="120"/>
      <c r="N19" s="120"/>
      <c r="O19" s="120"/>
      <c r="P19" s="27"/>
      <c r="Q19" s="27"/>
      <c r="R19" s="27"/>
    </row>
    <row r="20" spans="1:18" s="3" customFormat="1" ht="15" thickBot="1" x14ac:dyDescent="0.4">
      <c r="A20" s="74" t="s">
        <v>4</v>
      </c>
      <c r="B20" s="74" t="s">
        <v>133</v>
      </c>
      <c r="C20" s="75"/>
      <c r="D20" s="76"/>
      <c r="E20" s="76"/>
      <c r="F20" s="77"/>
      <c r="G20" s="77"/>
      <c r="H20" s="76"/>
      <c r="I20" s="78"/>
      <c r="J20" s="74"/>
      <c r="K20" s="117">
        <f>J21</f>
        <v>30000000</v>
      </c>
      <c r="L20" s="120"/>
      <c r="M20" s="120"/>
      <c r="N20" s="120"/>
      <c r="O20" s="120"/>
      <c r="P20" s="27"/>
      <c r="Q20" s="27"/>
      <c r="R20" s="27"/>
    </row>
    <row r="21" spans="1:18" s="3" customFormat="1" ht="15" thickBot="1" x14ac:dyDescent="0.4">
      <c r="A21" s="74"/>
      <c r="B21" s="74" t="s">
        <v>134</v>
      </c>
      <c r="C21" s="75">
        <v>6</v>
      </c>
      <c r="D21" s="76" t="s">
        <v>14</v>
      </c>
      <c r="E21" s="76" t="s">
        <v>40</v>
      </c>
      <c r="F21" s="77">
        <v>5000000</v>
      </c>
      <c r="G21" s="83" t="s">
        <v>40</v>
      </c>
      <c r="H21" s="76">
        <v>1</v>
      </c>
      <c r="I21" s="78" t="s">
        <v>15</v>
      </c>
      <c r="J21" s="80">
        <f>+C21*F21*H21</f>
        <v>30000000</v>
      </c>
      <c r="K21" s="75"/>
      <c r="L21" s="120">
        <v>30000000</v>
      </c>
      <c r="M21" s="120"/>
      <c r="N21" s="120"/>
      <c r="O21" s="120"/>
      <c r="P21" s="27"/>
      <c r="Q21" s="27"/>
      <c r="R21" s="27"/>
    </row>
    <row r="22" spans="1:18" s="3" customFormat="1" ht="15" thickBot="1" x14ac:dyDescent="0.4">
      <c r="A22" s="74"/>
      <c r="B22" s="74"/>
      <c r="C22" s="75"/>
      <c r="D22" s="76"/>
      <c r="E22" s="76"/>
      <c r="F22" s="77"/>
      <c r="G22" s="83"/>
      <c r="H22" s="76"/>
      <c r="I22" s="78"/>
      <c r="J22" s="80"/>
      <c r="K22" s="75"/>
      <c r="L22" s="120"/>
      <c r="M22" s="120"/>
      <c r="N22" s="120"/>
      <c r="O22" s="120"/>
      <c r="P22" s="27"/>
      <c r="Q22" s="27"/>
      <c r="R22" s="27"/>
    </row>
    <row r="23" spans="1:18" ht="15" thickBot="1" x14ac:dyDescent="0.4">
      <c r="A23" s="33" t="s">
        <v>26</v>
      </c>
      <c r="B23" s="33" t="s">
        <v>47</v>
      </c>
      <c r="C23" s="34"/>
      <c r="D23" s="35"/>
      <c r="E23" s="35"/>
      <c r="F23" s="36"/>
      <c r="G23" s="36"/>
      <c r="H23" s="35"/>
      <c r="I23" s="37"/>
      <c r="J23" s="39"/>
      <c r="K23" s="41">
        <f>SUM(J24:J34)</f>
        <v>154940000</v>
      </c>
      <c r="L23" s="120"/>
      <c r="M23" s="120"/>
      <c r="N23" s="120"/>
      <c r="O23" s="120"/>
      <c r="P23" s="29"/>
      <c r="Q23" s="29"/>
      <c r="R23" s="29"/>
    </row>
    <row r="24" spans="1:18" ht="15" thickBot="1" x14ac:dyDescent="0.4">
      <c r="A24" s="33"/>
      <c r="B24" s="33" t="s">
        <v>61</v>
      </c>
      <c r="C24" s="34">
        <v>1</v>
      </c>
      <c r="D24" s="35" t="s">
        <v>28</v>
      </c>
      <c r="E24" s="35" t="s">
        <v>40</v>
      </c>
      <c r="F24" s="36">
        <v>150000</v>
      </c>
      <c r="G24" s="36" t="s">
        <v>40</v>
      </c>
      <c r="H24" s="35">
        <v>90</v>
      </c>
      <c r="I24" s="37" t="s">
        <v>19</v>
      </c>
      <c r="J24" s="115">
        <f t="shared" ref="J24:J33" si="6">+C24*F24*H24</f>
        <v>13500000</v>
      </c>
      <c r="K24" s="41"/>
      <c r="L24" s="120"/>
      <c r="M24" s="121">
        <v>13500000</v>
      </c>
      <c r="N24" s="120"/>
      <c r="O24" s="120"/>
      <c r="P24" s="29"/>
      <c r="Q24" s="29"/>
      <c r="R24" s="29"/>
    </row>
    <row r="25" spans="1:18" ht="15" thickBot="1" x14ac:dyDescent="0.4">
      <c r="A25" s="33"/>
      <c r="B25" s="33" t="s">
        <v>53</v>
      </c>
      <c r="C25" s="34">
        <v>3</v>
      </c>
      <c r="D25" s="35" t="s">
        <v>28</v>
      </c>
      <c r="E25" s="35" t="s">
        <v>40</v>
      </c>
      <c r="F25" s="36">
        <v>15000</v>
      </c>
      <c r="G25" s="36" t="s">
        <v>40</v>
      </c>
      <c r="H25" s="35">
        <v>90</v>
      </c>
      <c r="I25" s="37" t="s">
        <v>19</v>
      </c>
      <c r="J25" s="115">
        <f t="shared" si="6"/>
        <v>4050000</v>
      </c>
      <c r="K25" s="41"/>
      <c r="L25" s="120"/>
      <c r="M25" s="121">
        <v>4050000</v>
      </c>
      <c r="N25" s="120"/>
      <c r="O25" s="120"/>
      <c r="P25" s="29"/>
      <c r="Q25" s="29"/>
      <c r="R25" s="29"/>
    </row>
    <row r="26" spans="1:18" ht="15" thickBot="1" x14ac:dyDescent="0.4">
      <c r="A26" s="33"/>
      <c r="B26" s="33" t="s">
        <v>93</v>
      </c>
      <c r="C26" s="34">
        <v>100</v>
      </c>
      <c r="D26" s="35" t="s">
        <v>90</v>
      </c>
      <c r="E26" s="35" t="s">
        <v>40</v>
      </c>
      <c r="F26" s="36">
        <v>65000</v>
      </c>
      <c r="G26" s="36"/>
      <c r="H26" s="35"/>
      <c r="I26" s="37"/>
      <c r="J26" s="115">
        <f>C26*F26</f>
        <v>6500000</v>
      </c>
      <c r="K26" s="41"/>
      <c r="L26" s="120"/>
      <c r="M26" s="121">
        <v>6500000</v>
      </c>
      <c r="N26" s="120"/>
      <c r="O26" s="120"/>
      <c r="P26" s="29"/>
      <c r="Q26" s="29"/>
      <c r="R26" s="29"/>
    </row>
    <row r="27" spans="1:18" ht="15" thickBot="1" x14ac:dyDescent="0.4">
      <c r="A27" s="33"/>
      <c r="B27" s="33" t="s">
        <v>94</v>
      </c>
      <c r="C27" s="34">
        <v>5</v>
      </c>
      <c r="D27" s="35" t="s">
        <v>95</v>
      </c>
      <c r="E27" s="35" t="s">
        <v>40</v>
      </c>
      <c r="F27" s="36">
        <v>500000</v>
      </c>
      <c r="G27" s="36"/>
      <c r="H27" s="35"/>
      <c r="I27" s="37"/>
      <c r="J27" s="115">
        <f>C27*F27</f>
        <v>2500000</v>
      </c>
      <c r="K27" s="41"/>
      <c r="L27" s="120"/>
      <c r="M27" s="121">
        <v>2500000</v>
      </c>
      <c r="N27" s="120"/>
      <c r="O27" s="120"/>
      <c r="P27" s="29"/>
      <c r="Q27" s="29"/>
      <c r="R27" s="29"/>
    </row>
    <row r="28" spans="1:18" ht="15" thickBot="1" x14ac:dyDescent="0.4">
      <c r="A28" s="33"/>
      <c r="B28" s="33" t="s">
        <v>100</v>
      </c>
      <c r="C28" s="34">
        <v>3</v>
      </c>
      <c r="D28" s="35" t="s">
        <v>28</v>
      </c>
      <c r="E28" s="35" t="s">
        <v>40</v>
      </c>
      <c r="F28" s="36">
        <v>40000</v>
      </c>
      <c r="G28" s="36" t="s">
        <v>40</v>
      </c>
      <c r="H28" s="35">
        <v>90</v>
      </c>
      <c r="I28" s="37" t="s">
        <v>19</v>
      </c>
      <c r="J28" s="115">
        <f t="shared" si="6"/>
        <v>10800000</v>
      </c>
      <c r="K28" s="41"/>
      <c r="L28" s="120"/>
      <c r="M28" s="121">
        <v>10800000</v>
      </c>
      <c r="N28" s="120"/>
      <c r="O28" s="120"/>
      <c r="P28" s="29"/>
      <c r="Q28" s="29"/>
      <c r="R28" s="29"/>
    </row>
    <row r="29" spans="1:18" s="3" customFormat="1" ht="15" thickBot="1" x14ac:dyDescent="0.4">
      <c r="A29" s="33"/>
      <c r="B29" s="33" t="s">
        <v>101</v>
      </c>
      <c r="C29" s="34">
        <v>60000</v>
      </c>
      <c r="D29" s="35" t="s">
        <v>29</v>
      </c>
      <c r="E29" s="35" t="s">
        <v>40</v>
      </c>
      <c r="F29" s="36">
        <v>300</v>
      </c>
      <c r="G29" s="36" t="s">
        <v>40</v>
      </c>
      <c r="H29" s="35">
        <v>4</v>
      </c>
      <c r="I29" s="37" t="s">
        <v>89</v>
      </c>
      <c r="J29" s="115">
        <f t="shared" si="6"/>
        <v>72000000</v>
      </c>
      <c r="K29" s="41"/>
      <c r="L29" s="120">
        <f>60000*300</f>
        <v>18000000</v>
      </c>
      <c r="M29" s="120">
        <f t="shared" ref="M29:O29" si="7">60000*300</f>
        <v>18000000</v>
      </c>
      <c r="N29" s="120">
        <f t="shared" si="7"/>
        <v>18000000</v>
      </c>
      <c r="O29" s="120">
        <f t="shared" si="7"/>
        <v>18000000</v>
      </c>
      <c r="P29" s="27"/>
      <c r="Q29" s="27"/>
      <c r="R29" s="27"/>
    </row>
    <row r="30" spans="1:18" s="3" customFormat="1" ht="15" thickBot="1" x14ac:dyDescent="0.4">
      <c r="A30" s="33"/>
      <c r="B30" s="33" t="s">
        <v>137</v>
      </c>
      <c r="C30" s="34">
        <v>100</v>
      </c>
      <c r="D30" s="35" t="s">
        <v>28</v>
      </c>
      <c r="E30" s="35" t="s">
        <v>40</v>
      </c>
      <c r="F30" s="36">
        <v>3500</v>
      </c>
      <c r="G30" s="36" t="s">
        <v>40</v>
      </c>
      <c r="H30" s="35">
        <v>1</v>
      </c>
      <c r="I30" s="37" t="s">
        <v>45</v>
      </c>
      <c r="J30" s="115">
        <f t="shared" si="6"/>
        <v>350000</v>
      </c>
      <c r="K30" s="41"/>
      <c r="L30" s="120"/>
      <c r="M30" s="121">
        <v>350000</v>
      </c>
      <c r="N30" s="120"/>
      <c r="O30" s="120"/>
      <c r="P30" s="27"/>
      <c r="Q30" s="27"/>
      <c r="R30" s="27"/>
    </row>
    <row r="31" spans="1:18" s="3" customFormat="1" ht="15" thickBot="1" x14ac:dyDescent="0.4">
      <c r="A31" s="33"/>
      <c r="B31" s="33" t="s">
        <v>138</v>
      </c>
      <c r="C31" s="34">
        <v>60</v>
      </c>
      <c r="D31" s="35" t="s">
        <v>90</v>
      </c>
      <c r="E31" s="35" t="s">
        <v>40</v>
      </c>
      <c r="F31" s="36">
        <v>75000</v>
      </c>
      <c r="G31" s="36" t="s">
        <v>40</v>
      </c>
      <c r="H31" s="35">
        <v>4</v>
      </c>
      <c r="I31" s="37" t="s">
        <v>89</v>
      </c>
      <c r="J31" s="115">
        <f t="shared" si="6"/>
        <v>18000000</v>
      </c>
      <c r="K31" s="41"/>
      <c r="L31" s="120">
        <f>60*75000</f>
        <v>4500000</v>
      </c>
      <c r="M31" s="120">
        <f t="shared" ref="M31:O31" si="8">60*75000</f>
        <v>4500000</v>
      </c>
      <c r="N31" s="120">
        <f t="shared" si="8"/>
        <v>4500000</v>
      </c>
      <c r="O31" s="120">
        <f t="shared" si="8"/>
        <v>4500000</v>
      </c>
      <c r="P31" s="27"/>
      <c r="Q31" s="27"/>
      <c r="R31" s="27"/>
    </row>
    <row r="32" spans="1:18" s="3" customFormat="1" ht="15" thickBot="1" x14ac:dyDescent="0.4">
      <c r="A32" s="33"/>
      <c r="B32" s="33" t="s">
        <v>139</v>
      </c>
      <c r="C32" s="34">
        <v>90</v>
      </c>
      <c r="D32" s="35" t="s">
        <v>31</v>
      </c>
      <c r="E32" s="35" t="s">
        <v>40</v>
      </c>
      <c r="F32" s="36">
        <v>65000</v>
      </c>
      <c r="G32" s="36" t="s">
        <v>40</v>
      </c>
      <c r="H32" s="35">
        <v>4</v>
      </c>
      <c r="I32" s="37" t="s">
        <v>89</v>
      </c>
      <c r="J32" s="115">
        <f t="shared" si="6"/>
        <v>23400000</v>
      </c>
      <c r="K32" s="41"/>
      <c r="L32" s="120">
        <f>90*65000</f>
        <v>5850000</v>
      </c>
      <c r="M32" s="120">
        <f t="shared" ref="M32:O32" si="9">90*65000</f>
        <v>5850000</v>
      </c>
      <c r="N32" s="120">
        <f t="shared" si="9"/>
        <v>5850000</v>
      </c>
      <c r="O32" s="120">
        <f t="shared" si="9"/>
        <v>5850000</v>
      </c>
      <c r="P32" s="27"/>
      <c r="Q32" s="27"/>
      <c r="R32" s="27"/>
    </row>
    <row r="33" spans="1:18" s="3" customFormat="1" ht="15" thickBot="1" x14ac:dyDescent="0.4">
      <c r="A33" s="33"/>
      <c r="B33" s="33" t="s">
        <v>140</v>
      </c>
      <c r="C33" s="34">
        <v>48</v>
      </c>
      <c r="D33" s="35" t="s">
        <v>91</v>
      </c>
      <c r="E33" s="35" t="s">
        <v>40</v>
      </c>
      <c r="F33" s="36">
        <v>10000</v>
      </c>
      <c r="G33" s="36" t="s">
        <v>40</v>
      </c>
      <c r="H33" s="35">
        <v>4</v>
      </c>
      <c r="I33" s="37" t="s">
        <v>89</v>
      </c>
      <c r="J33" s="115">
        <f>C33*F33*H33</f>
        <v>1920000</v>
      </c>
      <c r="K33" s="41"/>
      <c r="L33" s="120">
        <f>48*10000</f>
        <v>480000</v>
      </c>
      <c r="M33" s="120">
        <f t="shared" ref="M33:O34" si="10">48*10000</f>
        <v>480000</v>
      </c>
      <c r="N33" s="120">
        <f t="shared" si="10"/>
        <v>480000</v>
      </c>
      <c r="O33" s="120">
        <f t="shared" si="10"/>
        <v>480000</v>
      </c>
      <c r="P33" s="27"/>
      <c r="Q33" s="27"/>
      <c r="R33" s="27"/>
    </row>
    <row r="34" spans="1:18" s="3" customFormat="1" ht="15" thickBot="1" x14ac:dyDescent="0.4">
      <c r="A34" s="33"/>
      <c r="B34" s="33" t="s">
        <v>141</v>
      </c>
      <c r="C34" s="34">
        <v>48</v>
      </c>
      <c r="D34" s="35" t="s">
        <v>91</v>
      </c>
      <c r="E34" s="35" t="s">
        <v>40</v>
      </c>
      <c r="F34" s="36">
        <v>10000</v>
      </c>
      <c r="G34" s="36" t="s">
        <v>40</v>
      </c>
      <c r="H34" s="35">
        <v>4</v>
      </c>
      <c r="I34" s="37" t="s">
        <v>89</v>
      </c>
      <c r="J34" s="115">
        <f>C34*F34*H34</f>
        <v>1920000</v>
      </c>
      <c r="K34" s="41"/>
      <c r="L34" s="120">
        <f>48*10000</f>
        <v>480000</v>
      </c>
      <c r="M34" s="120">
        <f t="shared" si="10"/>
        <v>480000</v>
      </c>
      <c r="N34" s="120">
        <f t="shared" si="10"/>
        <v>480000</v>
      </c>
      <c r="O34" s="120">
        <f t="shared" si="10"/>
        <v>480000</v>
      </c>
      <c r="P34" s="27"/>
      <c r="Q34" s="27"/>
      <c r="R34" s="27"/>
    </row>
    <row r="35" spans="1:18" s="3" customFormat="1" ht="15" thickBot="1" x14ac:dyDescent="0.4">
      <c r="A35" s="33"/>
      <c r="B35" s="33"/>
      <c r="C35" s="34"/>
      <c r="D35" s="35"/>
      <c r="E35" s="35"/>
      <c r="F35" s="36"/>
      <c r="G35" s="36"/>
      <c r="H35" s="35"/>
      <c r="I35" s="37"/>
      <c r="J35" s="115"/>
      <c r="K35" s="41"/>
      <c r="L35" s="120"/>
      <c r="M35" s="120"/>
      <c r="N35" s="120"/>
      <c r="O35" s="120"/>
      <c r="P35" s="27"/>
      <c r="Q35" s="27"/>
      <c r="R35" s="27"/>
    </row>
    <row r="36" spans="1:18" s="3" customFormat="1" ht="15" thickBot="1" x14ac:dyDescent="0.4">
      <c r="A36" s="74" t="s">
        <v>26</v>
      </c>
      <c r="B36" s="74" t="s">
        <v>117</v>
      </c>
      <c r="C36" s="75"/>
      <c r="D36" s="76"/>
      <c r="E36" s="76"/>
      <c r="F36" s="77"/>
      <c r="G36" s="77"/>
      <c r="H36" s="76"/>
      <c r="I36" s="78"/>
      <c r="J36" s="74"/>
      <c r="K36" s="117">
        <f>J37</f>
        <v>512710000</v>
      </c>
      <c r="L36" s="120"/>
      <c r="M36" s="120"/>
      <c r="N36" s="120"/>
      <c r="O36" s="120"/>
      <c r="P36" s="27"/>
      <c r="Q36" s="27"/>
      <c r="R36" s="27"/>
    </row>
    <row r="37" spans="1:18" s="3" customFormat="1" ht="15" thickBot="1" x14ac:dyDescent="0.4">
      <c r="A37" s="74"/>
      <c r="B37" s="84" t="s">
        <v>118</v>
      </c>
      <c r="C37" s="75"/>
      <c r="D37" s="76"/>
      <c r="E37" s="76"/>
      <c r="F37" s="77"/>
      <c r="G37" s="83"/>
      <c r="H37" s="76"/>
      <c r="I37" s="78"/>
      <c r="J37" s="80">
        <f>504000000+13210000-4500000</f>
        <v>512710000</v>
      </c>
      <c r="K37" s="75"/>
      <c r="L37" s="120"/>
      <c r="M37" s="120">
        <v>512710000</v>
      </c>
      <c r="N37" s="120"/>
      <c r="O37" s="120"/>
      <c r="P37" s="27"/>
      <c r="Q37" s="27"/>
      <c r="R37" s="27"/>
    </row>
    <row r="38" spans="1:18" s="3" customFormat="1" ht="15" thickBot="1" x14ac:dyDescent="0.4">
      <c r="A38" s="74"/>
      <c r="B38" s="74"/>
      <c r="C38" s="75"/>
      <c r="D38" s="76"/>
      <c r="E38" s="76"/>
      <c r="F38" s="77"/>
      <c r="G38" s="77"/>
      <c r="H38" s="76"/>
      <c r="I38" s="78"/>
      <c r="J38" s="80"/>
      <c r="K38" s="117"/>
      <c r="L38" s="79"/>
      <c r="M38" s="79"/>
      <c r="N38" s="79"/>
      <c r="O38" s="79"/>
      <c r="P38" s="27"/>
      <c r="Q38" s="27"/>
      <c r="R38" s="27"/>
    </row>
    <row r="39" spans="1:18" s="2" customFormat="1" ht="15" thickBot="1" x14ac:dyDescent="0.4">
      <c r="A39" s="85"/>
      <c r="B39" s="85" t="s">
        <v>51</v>
      </c>
      <c r="C39" s="86"/>
      <c r="D39" s="87"/>
      <c r="E39" s="87"/>
      <c r="F39" s="88"/>
      <c r="G39" s="88"/>
      <c r="H39" s="87"/>
      <c r="I39" s="89"/>
      <c r="J39" s="85"/>
      <c r="K39" s="118">
        <f>SUM(K6:K38)</f>
        <v>1215950000</v>
      </c>
      <c r="L39" s="122">
        <f>SUM(L6:L37)</f>
        <v>191810000</v>
      </c>
      <c r="M39" s="122">
        <f t="shared" ref="M39:O39" si="11">SUM(M6:M37)</f>
        <v>708320000</v>
      </c>
      <c r="N39" s="122">
        <f t="shared" si="11"/>
        <v>157910000</v>
      </c>
      <c r="O39" s="122">
        <f t="shared" si="11"/>
        <v>157910000</v>
      </c>
      <c r="P39" s="30"/>
      <c r="Q39" s="30"/>
      <c r="R39" s="30"/>
    </row>
    <row r="40" spans="1:18" s="3" customFormat="1" ht="2" customHeight="1" thickBot="1" x14ac:dyDescent="0.4">
      <c r="A40" s="74"/>
      <c r="B40" s="74"/>
      <c r="C40" s="74"/>
      <c r="D40" s="74"/>
      <c r="E40" s="74"/>
      <c r="F40" s="79"/>
      <c r="G40" s="79"/>
      <c r="H40" s="74"/>
      <c r="I40" s="74"/>
      <c r="J40" s="74"/>
      <c r="K40" s="75"/>
      <c r="L40" s="10"/>
      <c r="M40" s="10"/>
      <c r="N40" s="10"/>
      <c r="O40" s="10"/>
    </row>
    <row r="41" spans="1:18" x14ac:dyDescent="0.35">
      <c r="A41" s="71"/>
      <c r="B41" s="71"/>
      <c r="C41" s="71"/>
      <c r="D41" s="71"/>
      <c r="E41" s="71"/>
      <c r="F41" s="72"/>
      <c r="G41" s="72"/>
      <c r="H41" s="71"/>
      <c r="I41" s="71"/>
      <c r="J41" s="71"/>
      <c r="K41" s="71"/>
    </row>
    <row r="42" spans="1:18" s="3" customFormat="1" x14ac:dyDescent="0.35">
      <c r="A42" s="71"/>
      <c r="B42" s="71"/>
      <c r="C42" s="71"/>
      <c r="D42" s="71"/>
      <c r="E42" s="71"/>
      <c r="F42" s="72"/>
      <c r="G42" s="72"/>
      <c r="H42" s="71"/>
      <c r="I42" s="71"/>
      <c r="J42" s="70"/>
      <c r="K42" s="91"/>
    </row>
    <row r="43" spans="1:18" s="3" customFormat="1" x14ac:dyDescent="0.35">
      <c r="A43" s="71"/>
      <c r="B43" s="71"/>
      <c r="C43" s="71"/>
      <c r="D43" s="71"/>
      <c r="E43" s="71"/>
      <c r="F43" s="92"/>
      <c r="G43" s="92"/>
      <c r="H43" s="93"/>
      <c r="I43" s="93"/>
      <c r="J43" s="93"/>
      <c r="K43" s="93"/>
    </row>
    <row r="44" spans="1:18" s="3" customFormat="1" x14ac:dyDescent="0.35">
      <c r="A44" s="71"/>
      <c r="B44" s="71"/>
      <c r="C44" s="71"/>
      <c r="D44" s="71"/>
      <c r="E44" s="71"/>
      <c r="F44" s="110"/>
      <c r="G44" s="110"/>
      <c r="H44" s="110"/>
      <c r="I44" s="110"/>
      <c r="J44" s="110"/>
      <c r="K44" s="110"/>
      <c r="L44" s="110" t="s">
        <v>119</v>
      </c>
      <c r="M44" s="110"/>
      <c r="N44" s="110"/>
      <c r="O44" s="110"/>
      <c r="P44" s="110"/>
      <c r="Q44" s="110"/>
    </row>
    <row r="45" spans="1:18" s="3" customFormat="1" x14ac:dyDescent="0.35">
      <c r="A45" s="71"/>
      <c r="B45" s="71"/>
      <c r="C45" s="71"/>
      <c r="D45" s="71"/>
      <c r="E45" s="71"/>
      <c r="F45" s="110"/>
      <c r="G45" s="110"/>
      <c r="H45" s="110"/>
      <c r="I45" s="110"/>
      <c r="J45" s="110"/>
      <c r="K45" s="110"/>
      <c r="L45" s="110" t="s">
        <v>5</v>
      </c>
      <c r="M45" s="110"/>
      <c r="N45" s="110"/>
      <c r="O45" s="110"/>
      <c r="P45" s="110"/>
      <c r="Q45" s="110"/>
    </row>
    <row r="46" spans="1:18" s="3" customFormat="1" x14ac:dyDescent="0.35">
      <c r="A46" s="71"/>
      <c r="B46" s="71"/>
      <c r="C46" s="71"/>
      <c r="D46" s="71"/>
      <c r="E46" s="71"/>
      <c r="F46" s="94"/>
      <c r="G46" s="94"/>
      <c r="H46" s="94"/>
      <c r="I46" s="94"/>
      <c r="J46" s="94"/>
      <c r="K46" s="95"/>
      <c r="L46" s="94"/>
      <c r="M46" s="94"/>
      <c r="N46" s="94"/>
      <c r="O46" s="94"/>
      <c r="P46" s="94"/>
      <c r="Q46" s="95"/>
    </row>
    <row r="47" spans="1:18" s="3" customFormat="1" x14ac:dyDescent="0.35">
      <c r="A47" s="71"/>
      <c r="B47" s="71"/>
      <c r="C47" s="71"/>
      <c r="D47" s="71"/>
      <c r="E47" s="71"/>
      <c r="F47" s="94"/>
      <c r="G47" s="94"/>
      <c r="H47" s="94"/>
      <c r="I47" s="94"/>
      <c r="J47" s="94"/>
      <c r="K47" s="95"/>
      <c r="L47" s="94"/>
      <c r="M47" s="94"/>
      <c r="N47" s="94"/>
      <c r="O47" s="94"/>
      <c r="P47" s="94"/>
      <c r="Q47" s="95"/>
    </row>
    <row r="48" spans="1:18" s="3" customFormat="1" x14ac:dyDescent="0.35">
      <c r="A48" s="71"/>
      <c r="B48" s="71"/>
      <c r="C48" s="71"/>
      <c r="D48" s="71"/>
      <c r="E48" s="71"/>
      <c r="F48" s="110"/>
      <c r="G48" s="110"/>
      <c r="H48" s="110"/>
      <c r="I48" s="110"/>
      <c r="J48" s="110"/>
      <c r="K48" s="95"/>
      <c r="L48" s="110"/>
      <c r="M48" s="110"/>
      <c r="N48" s="110"/>
      <c r="O48" s="110"/>
      <c r="P48" s="110"/>
      <c r="Q48" s="95"/>
    </row>
    <row r="49" spans="1:17" s="3" customFormat="1" x14ac:dyDescent="0.35">
      <c r="A49" s="71"/>
      <c r="B49" s="71"/>
      <c r="C49" s="71"/>
      <c r="D49" s="71"/>
      <c r="E49" s="71"/>
      <c r="F49" s="110"/>
      <c r="G49" s="110"/>
      <c r="H49" s="110"/>
      <c r="I49" s="110"/>
      <c r="J49" s="110"/>
      <c r="K49" s="110"/>
      <c r="L49" s="110" t="s">
        <v>6</v>
      </c>
      <c r="M49" s="110"/>
      <c r="N49" s="110"/>
      <c r="O49" s="110"/>
      <c r="P49" s="110"/>
      <c r="Q49" s="110"/>
    </row>
    <row r="50" spans="1:17" s="3" customFormat="1" x14ac:dyDescent="0.35">
      <c r="A50" s="71"/>
      <c r="B50" s="71"/>
      <c r="C50" s="71"/>
      <c r="D50" s="71"/>
      <c r="E50" s="71"/>
      <c r="F50" s="110"/>
      <c r="G50" s="110"/>
      <c r="H50" s="110"/>
      <c r="I50" s="110"/>
      <c r="J50" s="110"/>
      <c r="K50" s="110"/>
      <c r="L50" s="110" t="s">
        <v>7</v>
      </c>
      <c r="M50" s="110"/>
      <c r="N50" s="110"/>
      <c r="O50" s="110"/>
      <c r="P50" s="110"/>
      <c r="Q50" s="110"/>
    </row>
    <row r="51" spans="1:17" s="3" customFormat="1" x14ac:dyDescent="0.35">
      <c r="A51"/>
      <c r="B51"/>
      <c r="C51"/>
      <c r="D51"/>
      <c r="E51"/>
      <c r="F51" s="64"/>
      <c r="G51" s="64"/>
      <c r="H51" s="63"/>
      <c r="I51" s="63"/>
      <c r="J51" s="63"/>
      <c r="K51" s="63"/>
    </row>
  </sheetData>
  <mergeCells count="15">
    <mergeCell ref="L49:Q49"/>
    <mergeCell ref="L50:Q50"/>
    <mergeCell ref="L4:O4"/>
    <mergeCell ref="A1:O1"/>
    <mergeCell ref="A2:O2"/>
    <mergeCell ref="F49:K49"/>
    <mergeCell ref="F50:K50"/>
    <mergeCell ref="L44:Q44"/>
    <mergeCell ref="L45:Q45"/>
    <mergeCell ref="L48:P48"/>
    <mergeCell ref="C4:I4"/>
    <mergeCell ref="J4:K4"/>
    <mergeCell ref="F44:K44"/>
    <mergeCell ref="F45:K45"/>
    <mergeCell ref="F48:J48"/>
  </mergeCells>
  <printOptions horizontalCentered="1"/>
  <pageMargins left="0" right="0" top="0.74803149606299213" bottom="1.9685039370078741" header="0.31496062992125984" footer="0.31496062992125984"/>
  <pageSetup paperSize="5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VAKSINASI  MASAL (2)</vt:lpstr>
      <vt:lpstr>per bulan</vt:lpstr>
      <vt:lpstr>RKB PENYESUAIAN</vt:lpstr>
      <vt:lpstr>BTT 2 </vt:lpstr>
      <vt:lpstr>rencana pencairan BTT2</vt:lpstr>
      <vt:lpstr>'rencana pencairan BTT2'!Print_Titles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2021-09-22T03:29:34Z</cp:lastPrinted>
  <dcterms:created xsi:type="dcterms:W3CDTF">2021-06-30T03:07:01Z</dcterms:created>
  <dcterms:modified xsi:type="dcterms:W3CDTF">2021-09-22T03:57:40Z</dcterms:modified>
</cp:coreProperties>
</file>